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3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in214\Downloads\"/>
    </mc:Choice>
  </mc:AlternateContent>
  <xr:revisionPtr revIDLastSave="0" documentId="13_ncr:1_{77C48024-C39D-4C89-8D75-13820DAD5F0A}" xr6:coauthVersionLast="47" xr6:coauthVersionMax="47" xr10:uidLastSave="{00000000-0000-0000-0000-000000000000}"/>
  <bookViews>
    <workbookView xWindow="28680" yWindow="-120" windowWidth="29040" windowHeight="15840" activeTab="1" xr2:uid="{6DD0CD3F-ADAE-4AE3-8E44-6274FE2DE336}"/>
  </bookViews>
  <sheets>
    <sheet name="자산" sheetId="21" r:id="rId1"/>
    <sheet name="현금흐름" sheetId="20" r:id="rId2"/>
    <sheet name="1월" sheetId="19" r:id="rId3"/>
    <sheet name="2월" sheetId="50" r:id="rId4"/>
    <sheet name="3월" sheetId="51" r:id="rId5"/>
    <sheet name="4월" sheetId="52" r:id="rId6"/>
    <sheet name="5월" sheetId="53" r:id="rId7"/>
    <sheet name="6월" sheetId="54" r:id="rId8"/>
    <sheet name="7월" sheetId="55" r:id="rId9"/>
    <sheet name="8월" sheetId="56" r:id="rId10"/>
    <sheet name="9월" sheetId="57" r:id="rId11"/>
    <sheet name="10월" sheetId="58" r:id="rId12"/>
    <sheet name="11월" sheetId="59" r:id="rId13"/>
    <sheet name="12월" sheetId="60" r:id="rId14"/>
  </sheets>
  <definedNames>
    <definedName name="_xlnm.Print_Area" localSheetId="11">'10월'!$A$1:$K$68</definedName>
    <definedName name="_xlnm.Print_Area" localSheetId="12">'11월'!$A$1:$K$68</definedName>
    <definedName name="_xlnm.Print_Area" localSheetId="13">'12월'!$A$1:$K$68</definedName>
    <definedName name="_xlnm.Print_Area" localSheetId="2">'1월'!$A$1:$L$69</definedName>
    <definedName name="_xlnm.Print_Area" localSheetId="3">'2월'!$A$1:$K$68</definedName>
    <definedName name="_xlnm.Print_Area" localSheetId="4">'3월'!$A$1:$K$68</definedName>
    <definedName name="_xlnm.Print_Area" localSheetId="5">'4월'!$A$1:$K$68</definedName>
    <definedName name="_xlnm.Print_Area" localSheetId="6">'5월'!$A$1:$K$68</definedName>
    <definedName name="_xlnm.Print_Area" localSheetId="7">'6월'!$A$1:$K$68</definedName>
    <definedName name="_xlnm.Print_Area" localSheetId="8">'7월'!$A$1:$K$68</definedName>
    <definedName name="_xlnm.Print_Area" localSheetId="9">'8월'!$A$1:$K$68</definedName>
    <definedName name="_xlnm.Print_Area" localSheetId="10">'9월'!$A$1:$K$68</definedName>
    <definedName name="_xlnm.Print_Area" localSheetId="1">현금흐름!$A$1:$AE$124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60" l="1"/>
  <c r="I41" i="60" s="1"/>
  <c r="H40" i="60"/>
  <c r="I40" i="60" s="1"/>
  <c r="I39" i="60"/>
  <c r="H39" i="60"/>
  <c r="H41" i="59"/>
  <c r="I41" i="59" s="1"/>
  <c r="H40" i="59"/>
  <c r="I40" i="59" s="1"/>
  <c r="H39" i="59"/>
  <c r="I39" i="59" s="1"/>
  <c r="H41" i="58"/>
  <c r="I41" i="58" s="1"/>
  <c r="H40" i="58"/>
  <c r="I40" i="58" s="1"/>
  <c r="I39" i="58"/>
  <c r="H39" i="58"/>
  <c r="H41" i="57"/>
  <c r="I41" i="57" s="1"/>
  <c r="H40" i="57"/>
  <c r="I40" i="57" s="1"/>
  <c r="H39" i="57"/>
  <c r="I39" i="57" s="1"/>
  <c r="H41" i="56"/>
  <c r="I41" i="56" s="1"/>
  <c r="H40" i="56"/>
  <c r="I40" i="56" s="1"/>
  <c r="H39" i="56"/>
  <c r="I39" i="56" s="1"/>
  <c r="H41" i="55"/>
  <c r="I41" i="55" s="1"/>
  <c r="H40" i="55"/>
  <c r="I40" i="55" s="1"/>
  <c r="H39" i="55"/>
  <c r="I39" i="55" s="1"/>
  <c r="I41" i="54"/>
  <c r="H41" i="54"/>
  <c r="H40" i="54"/>
  <c r="I40" i="54" s="1"/>
  <c r="H39" i="54"/>
  <c r="I39" i="54" s="1"/>
  <c r="H41" i="53"/>
  <c r="I41" i="53" s="1"/>
  <c r="H40" i="53"/>
  <c r="I40" i="53" s="1"/>
  <c r="H39" i="53"/>
  <c r="I39" i="53" s="1"/>
  <c r="H41" i="52"/>
  <c r="I41" i="52" s="1"/>
  <c r="H40" i="52"/>
  <c r="I40" i="52" s="1"/>
  <c r="H39" i="52"/>
  <c r="I39" i="52" s="1"/>
  <c r="H41" i="51"/>
  <c r="I41" i="51" s="1"/>
  <c r="H40" i="51"/>
  <c r="I40" i="51" s="1"/>
  <c r="H39" i="51"/>
  <c r="I39" i="51" s="1"/>
  <c r="B41" i="60"/>
  <c r="B40" i="60"/>
  <c r="B39" i="60"/>
  <c r="B42" i="60" s="1"/>
  <c r="A35" i="60"/>
  <c r="B35" i="60" s="1"/>
  <c r="A34" i="60"/>
  <c r="B34" i="60" s="1"/>
  <c r="B33" i="60"/>
  <c r="A33" i="60"/>
  <c r="B32" i="60"/>
  <c r="A32" i="60"/>
  <c r="A31" i="60"/>
  <c r="B31" i="60" s="1"/>
  <c r="B30" i="60"/>
  <c r="A30" i="60"/>
  <c r="A29" i="60"/>
  <c r="B29" i="60" s="1"/>
  <c r="B25" i="60"/>
  <c r="A25" i="60"/>
  <c r="B24" i="60"/>
  <c r="A24" i="60"/>
  <c r="A23" i="60"/>
  <c r="B23" i="60" s="1"/>
  <c r="B22" i="60"/>
  <c r="A22" i="60"/>
  <c r="B17" i="60"/>
  <c r="B16" i="60"/>
  <c r="B15" i="60"/>
  <c r="B18" i="60" s="1"/>
  <c r="C15" i="60" s="1"/>
  <c r="A15" i="60"/>
  <c r="B41" i="59"/>
  <c r="B40" i="59"/>
  <c r="B39" i="59"/>
  <c r="B42" i="59" s="1"/>
  <c r="B35" i="59"/>
  <c r="A35" i="59"/>
  <c r="A34" i="59"/>
  <c r="B34" i="59" s="1"/>
  <c r="B33" i="59"/>
  <c r="A33" i="59"/>
  <c r="B32" i="59"/>
  <c r="A32" i="59"/>
  <c r="A31" i="59"/>
  <c r="B31" i="59" s="1"/>
  <c r="A30" i="59"/>
  <c r="B30" i="59" s="1"/>
  <c r="A29" i="59"/>
  <c r="B29" i="59" s="1"/>
  <c r="B25" i="59"/>
  <c r="A25" i="59"/>
  <c r="B24" i="59"/>
  <c r="A24" i="59"/>
  <c r="A23" i="59"/>
  <c r="B23" i="59" s="1"/>
  <c r="A22" i="59"/>
  <c r="B22" i="59" s="1"/>
  <c r="B17" i="59"/>
  <c r="B16" i="59"/>
  <c r="A15" i="59"/>
  <c r="B15" i="59" s="1"/>
  <c r="B41" i="58"/>
  <c r="B40" i="58"/>
  <c r="B39" i="58"/>
  <c r="B42" i="58" s="1"/>
  <c r="A35" i="58"/>
  <c r="B35" i="58" s="1"/>
  <c r="A34" i="58"/>
  <c r="B34" i="58" s="1"/>
  <c r="B33" i="58"/>
  <c r="A33" i="58"/>
  <c r="B32" i="58"/>
  <c r="A32" i="58"/>
  <c r="A31" i="58"/>
  <c r="B31" i="58" s="1"/>
  <c r="A30" i="58"/>
  <c r="B30" i="58" s="1"/>
  <c r="A29" i="58"/>
  <c r="B29" i="58" s="1"/>
  <c r="B25" i="58"/>
  <c r="A25" i="58"/>
  <c r="B24" i="58"/>
  <c r="A24" i="58"/>
  <c r="A23" i="58"/>
  <c r="B23" i="58" s="1"/>
  <c r="A22" i="58"/>
  <c r="B22" i="58" s="1"/>
  <c r="B17" i="58"/>
  <c r="B16" i="58"/>
  <c r="A15" i="58"/>
  <c r="B15" i="58" s="1"/>
  <c r="B41" i="57"/>
  <c r="B40" i="57"/>
  <c r="B39" i="57"/>
  <c r="B42" i="57" s="1"/>
  <c r="A35" i="57"/>
  <c r="B35" i="57" s="1"/>
  <c r="A34" i="57"/>
  <c r="B34" i="57" s="1"/>
  <c r="B33" i="57"/>
  <c r="A33" i="57"/>
  <c r="B32" i="57"/>
  <c r="A32" i="57"/>
  <c r="A31" i="57"/>
  <c r="B31" i="57" s="1"/>
  <c r="A30" i="57"/>
  <c r="B30" i="57" s="1"/>
  <c r="B29" i="57"/>
  <c r="A29" i="57"/>
  <c r="B25" i="57"/>
  <c r="A25" i="57"/>
  <c r="A24" i="57"/>
  <c r="B24" i="57" s="1"/>
  <c r="A23" i="57"/>
  <c r="B23" i="57" s="1"/>
  <c r="A22" i="57"/>
  <c r="B22" i="57" s="1"/>
  <c r="B17" i="57"/>
  <c r="B16" i="57"/>
  <c r="A15" i="57"/>
  <c r="B15" i="57" s="1"/>
  <c r="B41" i="56"/>
  <c r="B40" i="56"/>
  <c r="B39" i="56"/>
  <c r="B42" i="56" s="1"/>
  <c r="A35" i="56"/>
  <c r="B35" i="56" s="1"/>
  <c r="A34" i="56"/>
  <c r="B34" i="56" s="1"/>
  <c r="B33" i="56"/>
  <c r="A33" i="56"/>
  <c r="A32" i="56"/>
  <c r="B32" i="56" s="1"/>
  <c r="A31" i="56"/>
  <c r="B31" i="56" s="1"/>
  <c r="B30" i="56"/>
  <c r="A30" i="56"/>
  <c r="B29" i="56"/>
  <c r="A29" i="56"/>
  <c r="B25" i="56"/>
  <c r="A25" i="56"/>
  <c r="A24" i="56"/>
  <c r="B24" i="56" s="1"/>
  <c r="A23" i="56"/>
  <c r="B23" i="56" s="1"/>
  <c r="B22" i="56"/>
  <c r="A22" i="56"/>
  <c r="B17" i="56"/>
  <c r="B16" i="56"/>
  <c r="C16" i="56" s="1"/>
  <c r="B15" i="56"/>
  <c r="B18" i="56" s="1"/>
  <c r="A15" i="56"/>
  <c r="B41" i="55"/>
  <c r="B40" i="55"/>
  <c r="B39" i="55"/>
  <c r="B42" i="55" s="1"/>
  <c r="A35" i="55"/>
  <c r="B35" i="55" s="1"/>
  <c r="A34" i="55"/>
  <c r="B34" i="55" s="1"/>
  <c r="A33" i="55"/>
  <c r="B33" i="55" s="1"/>
  <c r="B32" i="55"/>
  <c r="A32" i="55"/>
  <c r="A31" i="55"/>
  <c r="B31" i="55" s="1"/>
  <c r="B30" i="55"/>
  <c r="A30" i="55"/>
  <c r="A29" i="55"/>
  <c r="B29" i="55" s="1"/>
  <c r="A25" i="55"/>
  <c r="B25" i="55" s="1"/>
  <c r="B24" i="55"/>
  <c r="A24" i="55"/>
  <c r="A23" i="55"/>
  <c r="B23" i="55" s="1"/>
  <c r="B22" i="55"/>
  <c r="A22" i="55"/>
  <c r="B17" i="55"/>
  <c r="B16" i="55"/>
  <c r="B15" i="55"/>
  <c r="B18" i="55" s="1"/>
  <c r="A15" i="55"/>
  <c r="B41" i="54"/>
  <c r="B40" i="54"/>
  <c r="B39" i="54"/>
  <c r="B42" i="54" s="1"/>
  <c r="A35" i="54"/>
  <c r="B35" i="54" s="1"/>
  <c r="B34" i="54"/>
  <c r="A34" i="54"/>
  <c r="B33" i="54"/>
  <c r="A33" i="54"/>
  <c r="A32" i="54"/>
  <c r="B32" i="54" s="1"/>
  <c r="A31" i="54"/>
  <c r="B31" i="54" s="1"/>
  <c r="A30" i="54"/>
  <c r="B30" i="54" s="1"/>
  <c r="A29" i="54"/>
  <c r="B29" i="54" s="1"/>
  <c r="B25" i="54"/>
  <c r="A25" i="54"/>
  <c r="A24" i="54"/>
  <c r="B24" i="54" s="1"/>
  <c r="A23" i="54"/>
  <c r="B23" i="54" s="1"/>
  <c r="A22" i="54"/>
  <c r="B22" i="54" s="1"/>
  <c r="B17" i="54"/>
  <c r="B16" i="54"/>
  <c r="A15" i="54"/>
  <c r="B15" i="54" s="1"/>
  <c r="B41" i="53"/>
  <c r="C41" i="53" s="1"/>
  <c r="B40" i="53"/>
  <c r="C40" i="53" s="1"/>
  <c r="B39" i="53"/>
  <c r="B42" i="53" s="1"/>
  <c r="A35" i="53"/>
  <c r="B35" i="53" s="1"/>
  <c r="A34" i="53"/>
  <c r="B34" i="53" s="1"/>
  <c r="B33" i="53"/>
  <c r="A33" i="53"/>
  <c r="B32" i="53"/>
  <c r="A32" i="53"/>
  <c r="B31" i="53"/>
  <c r="A31" i="53"/>
  <c r="B30" i="53"/>
  <c r="A30" i="53"/>
  <c r="B29" i="53"/>
  <c r="A29" i="53"/>
  <c r="B25" i="53"/>
  <c r="A25" i="53"/>
  <c r="B24" i="53"/>
  <c r="A24" i="53"/>
  <c r="B23" i="53"/>
  <c r="A23" i="53"/>
  <c r="B22" i="53"/>
  <c r="A22" i="53"/>
  <c r="B18" i="53"/>
  <c r="C17" i="53" s="1"/>
  <c r="B17" i="53"/>
  <c r="C16" i="53"/>
  <c r="B16" i="53"/>
  <c r="C15" i="53"/>
  <c r="B15" i="53"/>
  <c r="A15" i="53"/>
  <c r="B41" i="52"/>
  <c r="B40" i="52"/>
  <c r="B39" i="52"/>
  <c r="B42" i="52" s="1"/>
  <c r="A35" i="52"/>
  <c r="B35" i="52" s="1"/>
  <c r="B34" i="52"/>
  <c r="A34" i="52"/>
  <c r="B33" i="52"/>
  <c r="A33" i="52"/>
  <c r="A32" i="52"/>
  <c r="B32" i="52" s="1"/>
  <c r="B31" i="52"/>
  <c r="A31" i="52"/>
  <c r="B30" i="52"/>
  <c r="A30" i="52"/>
  <c r="A29" i="52"/>
  <c r="B29" i="52" s="1"/>
  <c r="B25" i="52"/>
  <c r="A25" i="52"/>
  <c r="A24" i="52"/>
  <c r="B24" i="52" s="1"/>
  <c r="B23" i="52"/>
  <c r="A23" i="52"/>
  <c r="B22" i="52"/>
  <c r="A22" i="52"/>
  <c r="B17" i="52"/>
  <c r="B16" i="52"/>
  <c r="B15" i="52"/>
  <c r="B18" i="52" s="1"/>
  <c r="A15" i="52"/>
  <c r="B41" i="51"/>
  <c r="B40" i="51"/>
  <c r="B39" i="51"/>
  <c r="B42" i="51" s="1"/>
  <c r="A35" i="51"/>
  <c r="B35" i="51" s="1"/>
  <c r="A34" i="51"/>
  <c r="B34" i="51" s="1"/>
  <c r="B33" i="51"/>
  <c r="A33" i="51"/>
  <c r="A32" i="51"/>
  <c r="B32" i="51" s="1"/>
  <c r="A31" i="51"/>
  <c r="B31" i="51" s="1"/>
  <c r="A30" i="51"/>
  <c r="B30" i="51" s="1"/>
  <c r="B29" i="51"/>
  <c r="A29" i="51"/>
  <c r="B25" i="51"/>
  <c r="A25" i="51"/>
  <c r="A24" i="51"/>
  <c r="B24" i="51" s="1"/>
  <c r="A23" i="51"/>
  <c r="B23" i="51" s="1"/>
  <c r="A22" i="51"/>
  <c r="B22" i="51" s="1"/>
  <c r="B17" i="51"/>
  <c r="B16" i="51"/>
  <c r="A15" i="51"/>
  <c r="B15" i="51" s="1"/>
  <c r="B29" i="50"/>
  <c r="B29" i="19"/>
  <c r="I6" i="60"/>
  <c r="I7" i="60"/>
  <c r="I8" i="60"/>
  <c r="I9" i="60"/>
  <c r="I10" i="60"/>
  <c r="I11" i="60"/>
  <c r="I12" i="60"/>
  <c r="I13" i="60"/>
  <c r="I14" i="60"/>
  <c r="I15" i="60"/>
  <c r="I16" i="60"/>
  <c r="I17" i="60"/>
  <c r="I18" i="60"/>
  <c r="I19" i="60"/>
  <c r="I20" i="60"/>
  <c r="I21" i="60"/>
  <c r="I22" i="60"/>
  <c r="I23" i="60"/>
  <c r="I24" i="60"/>
  <c r="I25" i="60"/>
  <c r="I26" i="60"/>
  <c r="I27" i="60"/>
  <c r="I28" i="60"/>
  <c r="I29" i="60"/>
  <c r="I30" i="60"/>
  <c r="I31" i="60"/>
  <c r="I32" i="60"/>
  <c r="I33" i="60"/>
  <c r="I34" i="60"/>
  <c r="I35" i="60"/>
  <c r="I36" i="60"/>
  <c r="I5" i="60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2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I35" i="59"/>
  <c r="I36" i="59"/>
  <c r="I5" i="59"/>
  <c r="I6" i="58"/>
  <c r="I7" i="58"/>
  <c r="I8" i="58"/>
  <c r="I9" i="58"/>
  <c r="I10" i="58"/>
  <c r="I11" i="58"/>
  <c r="I12" i="58"/>
  <c r="I13" i="58"/>
  <c r="I14" i="58"/>
  <c r="I15" i="58"/>
  <c r="I16" i="58"/>
  <c r="I17" i="58"/>
  <c r="I18" i="58"/>
  <c r="I19" i="58"/>
  <c r="I20" i="58"/>
  <c r="I21" i="58"/>
  <c r="I22" i="58"/>
  <c r="I23" i="58"/>
  <c r="I24" i="58"/>
  <c r="I25" i="58"/>
  <c r="I26" i="58"/>
  <c r="I27" i="58"/>
  <c r="I28" i="58"/>
  <c r="I29" i="58"/>
  <c r="I30" i="58"/>
  <c r="I31" i="58"/>
  <c r="I32" i="58"/>
  <c r="I33" i="58"/>
  <c r="I34" i="58"/>
  <c r="I35" i="58"/>
  <c r="I36" i="58"/>
  <c r="I5" i="58"/>
  <c r="I6" i="57"/>
  <c r="I7" i="57"/>
  <c r="I8" i="57"/>
  <c r="I9" i="57"/>
  <c r="I10" i="57"/>
  <c r="I11" i="57"/>
  <c r="I12" i="57"/>
  <c r="I13" i="57"/>
  <c r="I14" i="57"/>
  <c r="I15" i="57"/>
  <c r="I16" i="57"/>
  <c r="I17" i="57"/>
  <c r="I18" i="57"/>
  <c r="I19" i="57"/>
  <c r="I20" i="57"/>
  <c r="I21" i="57"/>
  <c r="I22" i="57"/>
  <c r="I23" i="57"/>
  <c r="I24" i="57"/>
  <c r="I25" i="57"/>
  <c r="I26" i="57"/>
  <c r="I27" i="57"/>
  <c r="I28" i="57"/>
  <c r="I29" i="57"/>
  <c r="I30" i="57"/>
  <c r="I31" i="57"/>
  <c r="I32" i="57"/>
  <c r="I33" i="57"/>
  <c r="I34" i="57"/>
  <c r="I35" i="57"/>
  <c r="I36" i="57"/>
  <c r="I5" i="57"/>
  <c r="I6" i="56"/>
  <c r="I7" i="56"/>
  <c r="I8" i="56"/>
  <c r="I9" i="56"/>
  <c r="I10" i="56"/>
  <c r="I11" i="56"/>
  <c r="I12" i="56"/>
  <c r="I13" i="56"/>
  <c r="I14" i="56"/>
  <c r="I15" i="56"/>
  <c r="I16" i="56"/>
  <c r="I17" i="56"/>
  <c r="I18" i="56"/>
  <c r="I19" i="56"/>
  <c r="I20" i="56"/>
  <c r="I21" i="56"/>
  <c r="I22" i="56"/>
  <c r="I23" i="56"/>
  <c r="I24" i="56"/>
  <c r="I25" i="56"/>
  <c r="I26" i="56"/>
  <c r="I27" i="56"/>
  <c r="I28" i="56"/>
  <c r="I29" i="56"/>
  <c r="I30" i="56"/>
  <c r="I31" i="56"/>
  <c r="I32" i="56"/>
  <c r="I33" i="56"/>
  <c r="I34" i="56"/>
  <c r="I35" i="56"/>
  <c r="I36" i="56"/>
  <c r="I5" i="56"/>
  <c r="I6" i="55"/>
  <c r="I7" i="55"/>
  <c r="I8" i="55"/>
  <c r="I9" i="55"/>
  <c r="I10" i="55"/>
  <c r="I11" i="55"/>
  <c r="I12" i="55"/>
  <c r="I13" i="55"/>
  <c r="I14" i="55"/>
  <c r="I15" i="55"/>
  <c r="I16" i="55"/>
  <c r="I17" i="55"/>
  <c r="I18" i="55"/>
  <c r="I19" i="55"/>
  <c r="I20" i="55"/>
  <c r="I21" i="55"/>
  <c r="I22" i="55"/>
  <c r="I23" i="55"/>
  <c r="I24" i="55"/>
  <c r="I25" i="55"/>
  <c r="I26" i="55"/>
  <c r="I27" i="55"/>
  <c r="I28" i="55"/>
  <c r="I29" i="55"/>
  <c r="I30" i="55"/>
  <c r="I31" i="55"/>
  <c r="I32" i="55"/>
  <c r="I33" i="55"/>
  <c r="I34" i="55"/>
  <c r="I35" i="55"/>
  <c r="I36" i="55"/>
  <c r="I5" i="55"/>
  <c r="I6" i="54"/>
  <c r="I7" i="54"/>
  <c r="I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29" i="54"/>
  <c r="I30" i="54"/>
  <c r="I31" i="54"/>
  <c r="I32" i="54"/>
  <c r="I33" i="54"/>
  <c r="I34" i="54"/>
  <c r="I35" i="54"/>
  <c r="I36" i="54"/>
  <c r="I5" i="54"/>
  <c r="I6" i="53"/>
  <c r="I7" i="53"/>
  <c r="I8" i="53"/>
  <c r="I9" i="53"/>
  <c r="I10" i="53"/>
  <c r="I11" i="53"/>
  <c r="I12" i="53"/>
  <c r="I13" i="53"/>
  <c r="I14" i="53"/>
  <c r="I15" i="53"/>
  <c r="I16" i="53"/>
  <c r="I17" i="53"/>
  <c r="I18" i="53"/>
  <c r="I19" i="53"/>
  <c r="I20" i="53"/>
  <c r="I21" i="53"/>
  <c r="I22" i="53"/>
  <c r="I23" i="53"/>
  <c r="I24" i="53"/>
  <c r="I25" i="53"/>
  <c r="I26" i="53"/>
  <c r="I27" i="53"/>
  <c r="I28" i="53"/>
  <c r="I29" i="53"/>
  <c r="I30" i="53"/>
  <c r="I31" i="53"/>
  <c r="I32" i="53"/>
  <c r="I33" i="53"/>
  <c r="I34" i="53"/>
  <c r="I35" i="53"/>
  <c r="I36" i="53"/>
  <c r="I5" i="53"/>
  <c r="I6" i="52"/>
  <c r="I7" i="52"/>
  <c r="I8" i="52"/>
  <c r="I9" i="52"/>
  <c r="I10" i="52"/>
  <c r="I11" i="52"/>
  <c r="I12" i="52"/>
  <c r="I13" i="52"/>
  <c r="I14" i="52"/>
  <c r="I15" i="52"/>
  <c r="I16" i="52"/>
  <c r="I17" i="52"/>
  <c r="I18" i="52"/>
  <c r="I19" i="52"/>
  <c r="I20" i="52"/>
  <c r="I21" i="52"/>
  <c r="I22" i="52"/>
  <c r="I23" i="52"/>
  <c r="I24" i="52"/>
  <c r="I25" i="52"/>
  <c r="I26" i="52"/>
  <c r="I27" i="52"/>
  <c r="I28" i="52"/>
  <c r="I29" i="52"/>
  <c r="I30" i="52"/>
  <c r="I31" i="52"/>
  <c r="I32" i="52"/>
  <c r="I33" i="52"/>
  <c r="I34" i="52"/>
  <c r="I35" i="52"/>
  <c r="I36" i="52"/>
  <c r="I5" i="52"/>
  <c r="I6" i="51"/>
  <c r="I7" i="51"/>
  <c r="I8" i="51"/>
  <c r="I9" i="51"/>
  <c r="I10" i="51"/>
  <c r="I11" i="51"/>
  <c r="I12" i="51"/>
  <c r="I13" i="51"/>
  <c r="I14" i="51"/>
  <c r="I15" i="51"/>
  <c r="I16" i="51"/>
  <c r="I17" i="51"/>
  <c r="I18" i="51"/>
  <c r="I19" i="51"/>
  <c r="I20" i="51"/>
  <c r="I21" i="51"/>
  <c r="I22" i="51"/>
  <c r="I23" i="51"/>
  <c r="I24" i="51"/>
  <c r="I25" i="51"/>
  <c r="I26" i="51"/>
  <c r="I27" i="51"/>
  <c r="I28" i="51"/>
  <c r="I29" i="51"/>
  <c r="I30" i="51"/>
  <c r="I31" i="51"/>
  <c r="I32" i="51"/>
  <c r="I33" i="51"/>
  <c r="I34" i="51"/>
  <c r="I35" i="51"/>
  <c r="I36" i="51"/>
  <c r="I5" i="51"/>
  <c r="J36" i="60"/>
  <c r="J36" i="59"/>
  <c r="J36" i="58"/>
  <c r="J36" i="57"/>
  <c r="J36" i="56"/>
  <c r="J36" i="55"/>
  <c r="J36" i="54"/>
  <c r="J36" i="53"/>
  <c r="J36" i="52"/>
  <c r="J36" i="51"/>
  <c r="J14" i="51"/>
  <c r="J6" i="60"/>
  <c r="J7" i="60"/>
  <c r="J8" i="60"/>
  <c r="J9" i="60"/>
  <c r="J10" i="60"/>
  <c r="J11" i="60"/>
  <c r="J12" i="60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5" i="60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2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5" i="59"/>
  <c r="J5" i="59"/>
  <c r="J6" i="58"/>
  <c r="J7" i="58"/>
  <c r="J8" i="58"/>
  <c r="J9" i="58"/>
  <c r="J10" i="58"/>
  <c r="J11" i="58"/>
  <c r="J12" i="58"/>
  <c r="J13" i="58"/>
  <c r="J14" i="58"/>
  <c r="J15" i="58"/>
  <c r="J16" i="58"/>
  <c r="J17" i="58"/>
  <c r="J18" i="58"/>
  <c r="J19" i="58"/>
  <c r="J20" i="58"/>
  <c r="J21" i="58"/>
  <c r="J22" i="58"/>
  <c r="J23" i="58"/>
  <c r="J24" i="58"/>
  <c r="J25" i="58"/>
  <c r="J26" i="58"/>
  <c r="J27" i="58"/>
  <c r="J28" i="58"/>
  <c r="J29" i="58"/>
  <c r="J30" i="58"/>
  <c r="J31" i="58"/>
  <c r="J32" i="58"/>
  <c r="J33" i="58"/>
  <c r="J34" i="58"/>
  <c r="J35" i="58"/>
  <c r="J5" i="58"/>
  <c r="J6" i="57"/>
  <c r="J7" i="57"/>
  <c r="J8" i="57"/>
  <c r="J9" i="57"/>
  <c r="J10" i="57"/>
  <c r="J11" i="57"/>
  <c r="J12" i="57"/>
  <c r="J13" i="57"/>
  <c r="J14" i="57"/>
  <c r="J15" i="57"/>
  <c r="J16" i="57"/>
  <c r="J17" i="57"/>
  <c r="J18" i="57"/>
  <c r="J19" i="57"/>
  <c r="J20" i="57"/>
  <c r="J21" i="57"/>
  <c r="J22" i="57"/>
  <c r="J23" i="57"/>
  <c r="J24" i="57"/>
  <c r="J25" i="57"/>
  <c r="J26" i="57"/>
  <c r="J27" i="57"/>
  <c r="J28" i="57"/>
  <c r="J29" i="57"/>
  <c r="J30" i="57"/>
  <c r="J31" i="57"/>
  <c r="J32" i="57"/>
  <c r="J33" i="57"/>
  <c r="J34" i="57"/>
  <c r="J35" i="57"/>
  <c r="J5" i="57"/>
  <c r="J6" i="56"/>
  <c r="J7" i="56"/>
  <c r="J8" i="56"/>
  <c r="J9" i="56"/>
  <c r="J10" i="56"/>
  <c r="J11" i="56"/>
  <c r="J12" i="56"/>
  <c r="J13" i="56"/>
  <c r="J14" i="56"/>
  <c r="J15" i="56"/>
  <c r="J16" i="56"/>
  <c r="J17" i="56"/>
  <c r="J18" i="56"/>
  <c r="J19" i="56"/>
  <c r="J20" i="56"/>
  <c r="J21" i="56"/>
  <c r="J22" i="56"/>
  <c r="J23" i="56"/>
  <c r="J24" i="56"/>
  <c r="J25" i="56"/>
  <c r="J26" i="56"/>
  <c r="J27" i="56"/>
  <c r="J28" i="56"/>
  <c r="J29" i="56"/>
  <c r="J30" i="56"/>
  <c r="J31" i="56"/>
  <c r="J32" i="56"/>
  <c r="J33" i="56"/>
  <c r="J34" i="56"/>
  <c r="J35" i="56"/>
  <c r="J5" i="56"/>
  <c r="J6" i="55"/>
  <c r="J7" i="55"/>
  <c r="J8" i="55"/>
  <c r="J9" i="55"/>
  <c r="J10" i="55"/>
  <c r="J11" i="55"/>
  <c r="J12" i="55"/>
  <c r="J13" i="55"/>
  <c r="J14" i="55"/>
  <c r="J15" i="55"/>
  <c r="J16" i="55"/>
  <c r="J17" i="55"/>
  <c r="J18" i="55"/>
  <c r="J19" i="55"/>
  <c r="J20" i="55"/>
  <c r="J21" i="55"/>
  <c r="J22" i="55"/>
  <c r="J23" i="55"/>
  <c r="J24" i="55"/>
  <c r="J25" i="55"/>
  <c r="J26" i="55"/>
  <c r="J27" i="55"/>
  <c r="J28" i="55"/>
  <c r="J29" i="55"/>
  <c r="J30" i="55"/>
  <c r="J31" i="55"/>
  <c r="J32" i="55"/>
  <c r="J33" i="55"/>
  <c r="J34" i="55"/>
  <c r="J35" i="55"/>
  <c r="J5" i="55"/>
  <c r="J6" i="54"/>
  <c r="J7" i="54"/>
  <c r="J8" i="54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6" i="54"/>
  <c r="J27" i="54"/>
  <c r="J28" i="54"/>
  <c r="J29" i="54"/>
  <c r="J30" i="54"/>
  <c r="J31" i="54"/>
  <c r="J32" i="54"/>
  <c r="J33" i="54"/>
  <c r="J34" i="54"/>
  <c r="J35" i="54"/>
  <c r="J5" i="54"/>
  <c r="J6" i="53"/>
  <c r="J7" i="53"/>
  <c r="J8" i="53"/>
  <c r="J9" i="53"/>
  <c r="J10" i="53"/>
  <c r="J11" i="53"/>
  <c r="J12" i="53"/>
  <c r="J13" i="53"/>
  <c r="J14" i="53"/>
  <c r="J15" i="53"/>
  <c r="J16" i="53"/>
  <c r="J17" i="53"/>
  <c r="J18" i="53"/>
  <c r="J19" i="53"/>
  <c r="J20" i="53"/>
  <c r="J21" i="53"/>
  <c r="J22" i="53"/>
  <c r="J23" i="53"/>
  <c r="J24" i="53"/>
  <c r="J25" i="53"/>
  <c r="J26" i="53"/>
  <c r="J27" i="53"/>
  <c r="J28" i="53"/>
  <c r="J29" i="53"/>
  <c r="J30" i="53"/>
  <c r="J31" i="53"/>
  <c r="J32" i="53"/>
  <c r="J33" i="53"/>
  <c r="J34" i="53"/>
  <c r="J35" i="53"/>
  <c r="J5" i="53"/>
  <c r="J6" i="52"/>
  <c r="J7" i="52"/>
  <c r="J8" i="52"/>
  <c r="J9" i="52"/>
  <c r="J10" i="52"/>
  <c r="J11" i="52"/>
  <c r="J12" i="52"/>
  <c r="J13" i="52"/>
  <c r="J14" i="52"/>
  <c r="J15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28" i="52"/>
  <c r="J29" i="52"/>
  <c r="J30" i="52"/>
  <c r="J31" i="52"/>
  <c r="J32" i="52"/>
  <c r="J33" i="52"/>
  <c r="J34" i="52"/>
  <c r="J35" i="52"/>
  <c r="J5" i="52"/>
  <c r="J6" i="51"/>
  <c r="J7" i="51"/>
  <c r="J8" i="51"/>
  <c r="J9" i="51"/>
  <c r="J10" i="51"/>
  <c r="J11" i="51"/>
  <c r="J12" i="51"/>
  <c r="J13" i="51"/>
  <c r="J15" i="51"/>
  <c r="J16" i="51"/>
  <c r="J17" i="51"/>
  <c r="J18" i="51"/>
  <c r="J19" i="51"/>
  <c r="J20" i="51"/>
  <c r="J21" i="51"/>
  <c r="J22" i="51"/>
  <c r="J23" i="51"/>
  <c r="J24" i="51"/>
  <c r="J25" i="51"/>
  <c r="J26" i="51"/>
  <c r="J27" i="51"/>
  <c r="J28" i="51"/>
  <c r="J29" i="51"/>
  <c r="J30" i="51"/>
  <c r="J31" i="51"/>
  <c r="J32" i="51"/>
  <c r="J33" i="51"/>
  <c r="J34" i="51"/>
  <c r="J35" i="51"/>
  <c r="J5" i="51"/>
  <c r="B39" i="19"/>
  <c r="H35" i="60"/>
  <c r="G34" i="60"/>
  <c r="H34" i="60" s="1"/>
  <c r="F34" i="60"/>
  <c r="G33" i="60"/>
  <c r="H33" i="60" s="1"/>
  <c r="F33" i="60"/>
  <c r="N32" i="60"/>
  <c r="G32" i="60"/>
  <c r="H32" i="60" s="1"/>
  <c r="F32" i="60"/>
  <c r="G31" i="60"/>
  <c r="H31" i="60" s="1"/>
  <c r="F31" i="60"/>
  <c r="G30" i="60"/>
  <c r="H30" i="60" s="1"/>
  <c r="F30" i="60"/>
  <c r="H29" i="60"/>
  <c r="G29" i="60"/>
  <c r="F29" i="60"/>
  <c r="H28" i="60"/>
  <c r="G28" i="60"/>
  <c r="F28" i="60"/>
  <c r="G27" i="60"/>
  <c r="H27" i="60" s="1"/>
  <c r="F27" i="60"/>
  <c r="G26" i="60"/>
  <c r="H26" i="60" s="1"/>
  <c r="F26" i="60"/>
  <c r="G25" i="60"/>
  <c r="H25" i="60" s="1"/>
  <c r="F25" i="60"/>
  <c r="G24" i="60"/>
  <c r="H24" i="60" s="1"/>
  <c r="F24" i="60"/>
  <c r="G23" i="60"/>
  <c r="H23" i="60" s="1"/>
  <c r="F23" i="60"/>
  <c r="G22" i="60"/>
  <c r="H22" i="60" s="1"/>
  <c r="F22" i="60"/>
  <c r="H21" i="60"/>
  <c r="G21" i="60"/>
  <c r="F21" i="60"/>
  <c r="H20" i="60"/>
  <c r="G20" i="60"/>
  <c r="F20" i="60"/>
  <c r="G19" i="60"/>
  <c r="H19" i="60" s="1"/>
  <c r="F19" i="60"/>
  <c r="G18" i="60"/>
  <c r="H18" i="60" s="1"/>
  <c r="F18" i="60"/>
  <c r="G17" i="60"/>
  <c r="H17" i="60" s="1"/>
  <c r="F17" i="60"/>
  <c r="N16" i="60"/>
  <c r="G16" i="60"/>
  <c r="H16" i="60" s="1"/>
  <c r="F16" i="60"/>
  <c r="G15" i="60"/>
  <c r="H15" i="60" s="1"/>
  <c r="F15" i="60"/>
  <c r="H14" i="60"/>
  <c r="H36" i="60" s="1"/>
  <c r="G13" i="60"/>
  <c r="H13" i="60" s="1"/>
  <c r="F13" i="60"/>
  <c r="G12" i="60"/>
  <c r="H12" i="60" s="1"/>
  <c r="F12" i="60"/>
  <c r="G11" i="60"/>
  <c r="H11" i="60" s="1"/>
  <c r="F11" i="60"/>
  <c r="G10" i="60"/>
  <c r="H10" i="60" s="1"/>
  <c r="F10" i="60"/>
  <c r="G9" i="60"/>
  <c r="H9" i="60" s="1"/>
  <c r="F9" i="60"/>
  <c r="H8" i="60"/>
  <c r="G8" i="60"/>
  <c r="F8" i="60"/>
  <c r="H7" i="60"/>
  <c r="G7" i="60"/>
  <c r="F7" i="60"/>
  <c r="G6" i="60"/>
  <c r="H6" i="60" s="1"/>
  <c r="F6" i="60"/>
  <c r="G5" i="60"/>
  <c r="H5" i="60" s="1"/>
  <c r="F5" i="60"/>
  <c r="H35" i="59"/>
  <c r="G34" i="59"/>
  <c r="H34" i="59" s="1"/>
  <c r="F34" i="59"/>
  <c r="H33" i="59"/>
  <c r="G33" i="59"/>
  <c r="F33" i="59"/>
  <c r="N32" i="59"/>
  <c r="G32" i="59"/>
  <c r="H32" i="59" s="1"/>
  <c r="F32" i="59"/>
  <c r="G31" i="59"/>
  <c r="H31" i="59" s="1"/>
  <c r="F31" i="59"/>
  <c r="H30" i="59"/>
  <c r="G30" i="59"/>
  <c r="F30" i="59"/>
  <c r="H29" i="59"/>
  <c r="G29" i="59"/>
  <c r="F29" i="59"/>
  <c r="H28" i="59"/>
  <c r="G28" i="59"/>
  <c r="F28" i="59"/>
  <c r="G27" i="59"/>
  <c r="H27" i="59" s="1"/>
  <c r="F27" i="59"/>
  <c r="G26" i="59"/>
  <c r="H26" i="59" s="1"/>
  <c r="F26" i="59"/>
  <c r="G25" i="59"/>
  <c r="H25" i="59" s="1"/>
  <c r="F25" i="59"/>
  <c r="G24" i="59"/>
  <c r="H24" i="59" s="1"/>
  <c r="F24" i="59"/>
  <c r="G23" i="59"/>
  <c r="H23" i="59" s="1"/>
  <c r="F23" i="59"/>
  <c r="H22" i="59"/>
  <c r="G22" i="59"/>
  <c r="F22" i="59"/>
  <c r="H21" i="59"/>
  <c r="G21" i="59"/>
  <c r="F21" i="59"/>
  <c r="H20" i="59"/>
  <c r="G20" i="59"/>
  <c r="F20" i="59"/>
  <c r="G19" i="59"/>
  <c r="H19" i="59" s="1"/>
  <c r="F19" i="59"/>
  <c r="G18" i="59"/>
  <c r="H18" i="59" s="1"/>
  <c r="F18" i="59"/>
  <c r="G17" i="59"/>
  <c r="H17" i="59" s="1"/>
  <c r="F17" i="59"/>
  <c r="N16" i="59"/>
  <c r="G16" i="59"/>
  <c r="H16" i="59" s="1"/>
  <c r="F16" i="59"/>
  <c r="G15" i="59"/>
  <c r="H15" i="59" s="1"/>
  <c r="F15" i="59"/>
  <c r="H14" i="59"/>
  <c r="H36" i="59" s="1"/>
  <c r="G13" i="59"/>
  <c r="H13" i="59" s="1"/>
  <c r="F13" i="59"/>
  <c r="G12" i="59"/>
  <c r="H12" i="59" s="1"/>
  <c r="F12" i="59"/>
  <c r="G11" i="59"/>
  <c r="H11" i="59" s="1"/>
  <c r="F11" i="59"/>
  <c r="G10" i="59"/>
  <c r="H10" i="59" s="1"/>
  <c r="F10" i="59"/>
  <c r="H9" i="59"/>
  <c r="G9" i="59"/>
  <c r="F9" i="59"/>
  <c r="H8" i="59"/>
  <c r="G8" i="59"/>
  <c r="F8" i="59"/>
  <c r="H7" i="59"/>
  <c r="G7" i="59"/>
  <c r="F7" i="59"/>
  <c r="G6" i="59"/>
  <c r="H6" i="59" s="1"/>
  <c r="F6" i="59"/>
  <c r="G5" i="59"/>
  <c r="H5" i="59" s="1"/>
  <c r="F5" i="59"/>
  <c r="H35" i="58"/>
  <c r="G34" i="58"/>
  <c r="H34" i="58" s="1"/>
  <c r="F34" i="58"/>
  <c r="G33" i="58"/>
  <c r="H33" i="58" s="1"/>
  <c r="F33" i="58"/>
  <c r="N32" i="58"/>
  <c r="H32" i="58"/>
  <c r="G32" i="58"/>
  <c r="F32" i="58"/>
  <c r="G31" i="58"/>
  <c r="H31" i="58" s="1"/>
  <c r="F31" i="58"/>
  <c r="G30" i="58"/>
  <c r="H30" i="58" s="1"/>
  <c r="F30" i="58"/>
  <c r="G29" i="58"/>
  <c r="H29" i="58" s="1"/>
  <c r="F29" i="58"/>
  <c r="H28" i="58"/>
  <c r="G28" i="58"/>
  <c r="F28" i="58"/>
  <c r="G27" i="58"/>
  <c r="H27" i="58" s="1"/>
  <c r="F27" i="58"/>
  <c r="H26" i="58"/>
  <c r="G26" i="58"/>
  <c r="F26" i="58"/>
  <c r="G25" i="58"/>
  <c r="H25" i="58" s="1"/>
  <c r="F25" i="58"/>
  <c r="H24" i="58"/>
  <c r="G24" i="58"/>
  <c r="F24" i="58"/>
  <c r="G23" i="58"/>
  <c r="H23" i="58" s="1"/>
  <c r="F23" i="58"/>
  <c r="G22" i="58"/>
  <c r="H22" i="58" s="1"/>
  <c r="F22" i="58"/>
  <c r="G21" i="58"/>
  <c r="H21" i="58" s="1"/>
  <c r="F21" i="58"/>
  <c r="H20" i="58"/>
  <c r="G20" i="58"/>
  <c r="F20" i="58"/>
  <c r="G19" i="58"/>
  <c r="H19" i="58" s="1"/>
  <c r="F19" i="58"/>
  <c r="H18" i="58"/>
  <c r="G18" i="58"/>
  <c r="F18" i="58"/>
  <c r="G17" i="58"/>
  <c r="H17" i="58" s="1"/>
  <c r="F17" i="58"/>
  <c r="N16" i="58"/>
  <c r="G16" i="58"/>
  <c r="H16" i="58" s="1"/>
  <c r="F16" i="58"/>
  <c r="H15" i="58"/>
  <c r="G15" i="58"/>
  <c r="F15" i="58"/>
  <c r="H14" i="58"/>
  <c r="H36" i="58" s="1"/>
  <c r="H13" i="58"/>
  <c r="G13" i="58"/>
  <c r="F13" i="58"/>
  <c r="G12" i="58"/>
  <c r="H12" i="58" s="1"/>
  <c r="F12" i="58"/>
  <c r="H11" i="58"/>
  <c r="G11" i="58"/>
  <c r="F11" i="58"/>
  <c r="G10" i="58"/>
  <c r="H10" i="58" s="1"/>
  <c r="F10" i="58"/>
  <c r="G9" i="58"/>
  <c r="H9" i="58" s="1"/>
  <c r="F9" i="58"/>
  <c r="G8" i="58"/>
  <c r="H8" i="58" s="1"/>
  <c r="F8" i="58"/>
  <c r="H7" i="58"/>
  <c r="G7" i="58"/>
  <c r="F7" i="58"/>
  <c r="H6" i="58"/>
  <c r="G6" i="58"/>
  <c r="F6" i="58"/>
  <c r="H5" i="58"/>
  <c r="G5" i="58"/>
  <c r="F5" i="58"/>
  <c r="H35" i="57"/>
  <c r="G34" i="57"/>
  <c r="H34" i="57" s="1"/>
  <c r="F34" i="57"/>
  <c r="G33" i="57"/>
  <c r="H33" i="57" s="1"/>
  <c r="F33" i="57"/>
  <c r="N32" i="57"/>
  <c r="H32" i="57"/>
  <c r="G32" i="57"/>
  <c r="F32" i="57"/>
  <c r="G31" i="57"/>
  <c r="H31" i="57" s="1"/>
  <c r="F31" i="57"/>
  <c r="G30" i="57"/>
  <c r="H30" i="57" s="1"/>
  <c r="F30" i="57"/>
  <c r="G29" i="57"/>
  <c r="H29" i="57" s="1"/>
  <c r="F29" i="57"/>
  <c r="H28" i="57"/>
  <c r="G28" i="57"/>
  <c r="F28" i="57"/>
  <c r="G27" i="57"/>
  <c r="H27" i="57" s="1"/>
  <c r="F27" i="57"/>
  <c r="G26" i="57"/>
  <c r="H26" i="57" s="1"/>
  <c r="F26" i="57"/>
  <c r="G25" i="57"/>
  <c r="H25" i="57" s="1"/>
  <c r="F25" i="57"/>
  <c r="H24" i="57"/>
  <c r="G24" i="57"/>
  <c r="F24" i="57"/>
  <c r="H23" i="57"/>
  <c r="G23" i="57"/>
  <c r="F23" i="57"/>
  <c r="G22" i="57"/>
  <c r="H22" i="57" s="1"/>
  <c r="F22" i="57"/>
  <c r="G21" i="57"/>
  <c r="H21" i="57" s="1"/>
  <c r="F21" i="57"/>
  <c r="H20" i="57"/>
  <c r="G20" i="57"/>
  <c r="F20" i="57"/>
  <c r="G19" i="57"/>
  <c r="H19" i="57" s="1"/>
  <c r="F19" i="57"/>
  <c r="G18" i="57"/>
  <c r="H18" i="57" s="1"/>
  <c r="F18" i="57"/>
  <c r="G17" i="57"/>
  <c r="H17" i="57" s="1"/>
  <c r="F17" i="57"/>
  <c r="N16" i="57"/>
  <c r="G16" i="57"/>
  <c r="H16" i="57" s="1"/>
  <c r="F16" i="57"/>
  <c r="G15" i="57"/>
  <c r="H15" i="57" s="1"/>
  <c r="F15" i="57"/>
  <c r="H14" i="57"/>
  <c r="H36" i="57" s="1"/>
  <c r="G13" i="57"/>
  <c r="H13" i="57" s="1"/>
  <c r="F13" i="57"/>
  <c r="G12" i="57"/>
  <c r="H12" i="57" s="1"/>
  <c r="F12" i="57"/>
  <c r="H11" i="57"/>
  <c r="G11" i="57"/>
  <c r="F11" i="57"/>
  <c r="H10" i="57"/>
  <c r="G10" i="57"/>
  <c r="F10" i="57"/>
  <c r="G9" i="57"/>
  <c r="H9" i="57" s="1"/>
  <c r="F9" i="57"/>
  <c r="G8" i="57"/>
  <c r="H8" i="57" s="1"/>
  <c r="F8" i="57"/>
  <c r="H7" i="57"/>
  <c r="G7" i="57"/>
  <c r="F7" i="57"/>
  <c r="G6" i="57"/>
  <c r="H6" i="57" s="1"/>
  <c r="F6" i="57"/>
  <c r="G5" i="57"/>
  <c r="H5" i="57" s="1"/>
  <c r="F5" i="57"/>
  <c r="H35" i="56"/>
  <c r="H34" i="56"/>
  <c r="G34" i="56"/>
  <c r="F34" i="56"/>
  <c r="H33" i="56"/>
  <c r="G33" i="56"/>
  <c r="F33" i="56"/>
  <c r="N32" i="56"/>
  <c r="G32" i="56"/>
  <c r="H32" i="56" s="1"/>
  <c r="F32" i="56"/>
  <c r="H31" i="56"/>
  <c r="G31" i="56"/>
  <c r="F31" i="56"/>
  <c r="H30" i="56"/>
  <c r="G30" i="56"/>
  <c r="F30" i="56"/>
  <c r="H29" i="56"/>
  <c r="G29" i="56"/>
  <c r="F29" i="56"/>
  <c r="H28" i="56"/>
  <c r="G28" i="56"/>
  <c r="F28" i="56"/>
  <c r="G27" i="56"/>
  <c r="H27" i="56" s="1"/>
  <c r="F27" i="56"/>
  <c r="G26" i="56"/>
  <c r="H26" i="56" s="1"/>
  <c r="F26" i="56"/>
  <c r="G25" i="56"/>
  <c r="H25" i="56" s="1"/>
  <c r="F25" i="56"/>
  <c r="G24" i="56"/>
  <c r="H24" i="56" s="1"/>
  <c r="F24" i="56"/>
  <c r="H23" i="56"/>
  <c r="G23" i="56"/>
  <c r="F23" i="56"/>
  <c r="H22" i="56"/>
  <c r="G22" i="56"/>
  <c r="F22" i="56"/>
  <c r="H21" i="56"/>
  <c r="G21" i="56"/>
  <c r="F21" i="56"/>
  <c r="H20" i="56"/>
  <c r="G20" i="56"/>
  <c r="F20" i="56"/>
  <c r="G19" i="56"/>
  <c r="H19" i="56" s="1"/>
  <c r="F19" i="56"/>
  <c r="G18" i="56"/>
  <c r="H18" i="56" s="1"/>
  <c r="F18" i="56"/>
  <c r="G17" i="56"/>
  <c r="H17" i="56" s="1"/>
  <c r="F17" i="56"/>
  <c r="N16" i="56"/>
  <c r="G16" i="56"/>
  <c r="H16" i="56" s="1"/>
  <c r="F16" i="56"/>
  <c r="G15" i="56"/>
  <c r="H15" i="56" s="1"/>
  <c r="F15" i="56"/>
  <c r="H14" i="56"/>
  <c r="H36" i="56" s="1"/>
  <c r="G13" i="56"/>
  <c r="H13" i="56" s="1"/>
  <c r="F13" i="56"/>
  <c r="G12" i="56"/>
  <c r="H12" i="56" s="1"/>
  <c r="F12" i="56"/>
  <c r="G11" i="56"/>
  <c r="H11" i="56" s="1"/>
  <c r="F11" i="56"/>
  <c r="H10" i="56"/>
  <c r="G10" i="56"/>
  <c r="F10" i="56"/>
  <c r="G9" i="56"/>
  <c r="H9" i="56" s="1"/>
  <c r="F9" i="56"/>
  <c r="H8" i="56"/>
  <c r="G8" i="56"/>
  <c r="F8" i="56"/>
  <c r="H7" i="56"/>
  <c r="G7" i="56"/>
  <c r="F7" i="56"/>
  <c r="G6" i="56"/>
  <c r="H6" i="56" s="1"/>
  <c r="F6" i="56"/>
  <c r="G5" i="56"/>
  <c r="H5" i="56" s="1"/>
  <c r="F5" i="56"/>
  <c r="H35" i="55"/>
  <c r="G34" i="55"/>
  <c r="H34" i="55" s="1"/>
  <c r="F34" i="55"/>
  <c r="G33" i="55"/>
  <c r="H33" i="55" s="1"/>
  <c r="F33" i="55"/>
  <c r="N32" i="55"/>
  <c r="G32" i="55"/>
  <c r="H32" i="55" s="1"/>
  <c r="F32" i="55"/>
  <c r="G31" i="55"/>
  <c r="H31" i="55" s="1"/>
  <c r="F31" i="55"/>
  <c r="G30" i="55"/>
  <c r="H30" i="55" s="1"/>
  <c r="F30" i="55"/>
  <c r="H29" i="55"/>
  <c r="G29" i="55"/>
  <c r="F29" i="55"/>
  <c r="H28" i="55"/>
  <c r="G28" i="55"/>
  <c r="F28" i="55"/>
  <c r="G27" i="55"/>
  <c r="H27" i="55" s="1"/>
  <c r="F27" i="55"/>
  <c r="G26" i="55"/>
  <c r="H26" i="55" s="1"/>
  <c r="F26" i="55"/>
  <c r="G25" i="55"/>
  <c r="H25" i="55" s="1"/>
  <c r="F25" i="55"/>
  <c r="H24" i="55"/>
  <c r="G24" i="55"/>
  <c r="F24" i="55"/>
  <c r="G23" i="55"/>
  <c r="H23" i="55" s="1"/>
  <c r="F23" i="55"/>
  <c r="G22" i="55"/>
  <c r="H22" i="55" s="1"/>
  <c r="F22" i="55"/>
  <c r="H21" i="55"/>
  <c r="G21" i="55"/>
  <c r="F21" i="55"/>
  <c r="H20" i="55"/>
  <c r="G20" i="55"/>
  <c r="F20" i="55"/>
  <c r="G19" i="55"/>
  <c r="H19" i="55" s="1"/>
  <c r="F19" i="55"/>
  <c r="G18" i="55"/>
  <c r="H18" i="55" s="1"/>
  <c r="F18" i="55"/>
  <c r="G17" i="55"/>
  <c r="H17" i="55" s="1"/>
  <c r="F17" i="55"/>
  <c r="N16" i="55"/>
  <c r="G16" i="55"/>
  <c r="H16" i="55" s="1"/>
  <c r="F16" i="55"/>
  <c r="G15" i="55"/>
  <c r="H15" i="55" s="1"/>
  <c r="F15" i="55"/>
  <c r="H14" i="55"/>
  <c r="H36" i="55" s="1"/>
  <c r="G13" i="55"/>
  <c r="H13" i="55" s="1"/>
  <c r="F13" i="55"/>
  <c r="G12" i="55"/>
  <c r="H12" i="55" s="1"/>
  <c r="F12" i="55"/>
  <c r="H11" i="55"/>
  <c r="G11" i="55"/>
  <c r="F11" i="55"/>
  <c r="G10" i="55"/>
  <c r="H10" i="55" s="1"/>
  <c r="F10" i="55"/>
  <c r="G9" i="55"/>
  <c r="H9" i="55" s="1"/>
  <c r="F9" i="55"/>
  <c r="H8" i="55"/>
  <c r="G8" i="55"/>
  <c r="F8" i="55"/>
  <c r="H7" i="55"/>
  <c r="G7" i="55"/>
  <c r="F7" i="55"/>
  <c r="G6" i="55"/>
  <c r="H6" i="55" s="1"/>
  <c r="F6" i="55"/>
  <c r="G5" i="55"/>
  <c r="H5" i="55" s="1"/>
  <c r="F5" i="55"/>
  <c r="H35" i="54"/>
  <c r="G34" i="54"/>
  <c r="H34" i="54" s="1"/>
  <c r="F34" i="54"/>
  <c r="H33" i="54"/>
  <c r="G33" i="54"/>
  <c r="F33" i="54"/>
  <c r="N32" i="54"/>
  <c r="G32" i="54"/>
  <c r="H32" i="54" s="1"/>
  <c r="F32" i="54"/>
  <c r="G31" i="54"/>
  <c r="H31" i="54" s="1"/>
  <c r="F31" i="54"/>
  <c r="H30" i="54"/>
  <c r="G30" i="54"/>
  <c r="F30" i="54"/>
  <c r="H29" i="54"/>
  <c r="G29" i="54"/>
  <c r="F29" i="54"/>
  <c r="H28" i="54"/>
  <c r="G28" i="54"/>
  <c r="F28" i="54"/>
  <c r="G27" i="54"/>
  <c r="H27" i="54" s="1"/>
  <c r="F27" i="54"/>
  <c r="G26" i="54"/>
  <c r="H26" i="54" s="1"/>
  <c r="F26" i="54"/>
  <c r="G25" i="54"/>
  <c r="H25" i="54" s="1"/>
  <c r="F25" i="54"/>
  <c r="G24" i="54"/>
  <c r="H24" i="54" s="1"/>
  <c r="F24" i="54"/>
  <c r="G23" i="54"/>
  <c r="H23" i="54" s="1"/>
  <c r="F23" i="54"/>
  <c r="H22" i="54"/>
  <c r="G22" i="54"/>
  <c r="F22" i="54"/>
  <c r="H21" i="54"/>
  <c r="G21" i="54"/>
  <c r="F21" i="54"/>
  <c r="H20" i="54"/>
  <c r="G20" i="54"/>
  <c r="F20" i="54"/>
  <c r="G19" i="54"/>
  <c r="H19" i="54" s="1"/>
  <c r="F19" i="54"/>
  <c r="G18" i="54"/>
  <c r="H18" i="54" s="1"/>
  <c r="F18" i="54"/>
  <c r="G17" i="54"/>
  <c r="H17" i="54" s="1"/>
  <c r="F17" i="54"/>
  <c r="N16" i="54"/>
  <c r="G16" i="54"/>
  <c r="H16" i="54" s="1"/>
  <c r="F16" i="54"/>
  <c r="G15" i="54"/>
  <c r="H15" i="54" s="1"/>
  <c r="F15" i="54"/>
  <c r="H14" i="54"/>
  <c r="H36" i="54" s="1"/>
  <c r="G13" i="54"/>
  <c r="H13" i="54" s="1"/>
  <c r="F13" i="54"/>
  <c r="G12" i="54"/>
  <c r="H12" i="54" s="1"/>
  <c r="F12" i="54"/>
  <c r="G11" i="54"/>
  <c r="H11" i="54" s="1"/>
  <c r="F11" i="54"/>
  <c r="G10" i="54"/>
  <c r="H10" i="54" s="1"/>
  <c r="F10" i="54"/>
  <c r="H9" i="54"/>
  <c r="G9" i="54"/>
  <c r="F9" i="54"/>
  <c r="H8" i="54"/>
  <c r="G8" i="54"/>
  <c r="F8" i="54"/>
  <c r="H7" i="54"/>
  <c r="G7" i="54"/>
  <c r="F7" i="54"/>
  <c r="G6" i="54"/>
  <c r="H6" i="54" s="1"/>
  <c r="F6" i="54"/>
  <c r="G5" i="54"/>
  <c r="H5" i="54" s="1"/>
  <c r="F5" i="54"/>
  <c r="H35" i="53"/>
  <c r="G34" i="53"/>
  <c r="H34" i="53" s="1"/>
  <c r="F34" i="53"/>
  <c r="G33" i="53"/>
  <c r="H33" i="53" s="1"/>
  <c r="F33" i="53"/>
  <c r="N32" i="53"/>
  <c r="G32" i="53"/>
  <c r="H32" i="53" s="1"/>
  <c r="F32" i="53"/>
  <c r="G31" i="53"/>
  <c r="H31" i="53" s="1"/>
  <c r="F31" i="53"/>
  <c r="G30" i="53"/>
  <c r="H30" i="53" s="1"/>
  <c r="F30" i="53"/>
  <c r="G29" i="53"/>
  <c r="H29" i="53" s="1"/>
  <c r="F29" i="53"/>
  <c r="H28" i="53"/>
  <c r="G28" i="53"/>
  <c r="F28" i="53"/>
  <c r="G27" i="53"/>
  <c r="H27" i="53" s="1"/>
  <c r="F27" i="53"/>
  <c r="G26" i="53"/>
  <c r="H26" i="53" s="1"/>
  <c r="F26" i="53"/>
  <c r="G25" i="53"/>
  <c r="H25" i="53" s="1"/>
  <c r="F25" i="53"/>
  <c r="G24" i="53"/>
  <c r="H24" i="53" s="1"/>
  <c r="F24" i="53"/>
  <c r="G23" i="53"/>
  <c r="H23" i="53" s="1"/>
  <c r="F23" i="53"/>
  <c r="G22" i="53"/>
  <c r="H22" i="53" s="1"/>
  <c r="F22" i="53"/>
  <c r="G21" i="53"/>
  <c r="H21" i="53" s="1"/>
  <c r="F21" i="53"/>
  <c r="H20" i="53"/>
  <c r="G20" i="53"/>
  <c r="F20" i="53"/>
  <c r="G19" i="53"/>
  <c r="H19" i="53" s="1"/>
  <c r="F19" i="53"/>
  <c r="G18" i="53"/>
  <c r="H18" i="53" s="1"/>
  <c r="F18" i="53"/>
  <c r="G17" i="53"/>
  <c r="H17" i="53" s="1"/>
  <c r="F17" i="53"/>
  <c r="N16" i="53"/>
  <c r="G16" i="53"/>
  <c r="H16" i="53" s="1"/>
  <c r="F16" i="53"/>
  <c r="G15" i="53"/>
  <c r="H15" i="53" s="1"/>
  <c r="F15" i="53"/>
  <c r="H14" i="53"/>
  <c r="H36" i="53" s="1"/>
  <c r="G13" i="53"/>
  <c r="H13" i="53" s="1"/>
  <c r="F13" i="53"/>
  <c r="G12" i="53"/>
  <c r="H12" i="53" s="1"/>
  <c r="F12" i="53"/>
  <c r="G11" i="53"/>
  <c r="H11" i="53" s="1"/>
  <c r="F11" i="53"/>
  <c r="G10" i="53"/>
  <c r="H10" i="53" s="1"/>
  <c r="F10" i="53"/>
  <c r="G9" i="53"/>
  <c r="H9" i="53" s="1"/>
  <c r="F9" i="53"/>
  <c r="G8" i="53"/>
  <c r="H8" i="53" s="1"/>
  <c r="F8" i="53"/>
  <c r="H7" i="53"/>
  <c r="G7" i="53"/>
  <c r="F7" i="53"/>
  <c r="G6" i="53"/>
  <c r="H6" i="53" s="1"/>
  <c r="F6" i="53"/>
  <c r="G5" i="53"/>
  <c r="H5" i="53" s="1"/>
  <c r="F5" i="53"/>
  <c r="H35" i="52"/>
  <c r="G34" i="52"/>
  <c r="H34" i="52" s="1"/>
  <c r="F34" i="52"/>
  <c r="G33" i="52"/>
  <c r="H33" i="52" s="1"/>
  <c r="F33" i="52"/>
  <c r="N32" i="52"/>
  <c r="H32" i="52"/>
  <c r="G32" i="52"/>
  <c r="F32" i="52"/>
  <c r="G31" i="52"/>
  <c r="H31" i="52" s="1"/>
  <c r="F31" i="52"/>
  <c r="G30" i="52"/>
  <c r="H30" i="52" s="1"/>
  <c r="F30" i="52"/>
  <c r="G29" i="52"/>
  <c r="H29" i="52" s="1"/>
  <c r="F29" i="52"/>
  <c r="H28" i="52"/>
  <c r="G28" i="52"/>
  <c r="F28" i="52"/>
  <c r="G27" i="52"/>
  <c r="H27" i="52" s="1"/>
  <c r="F27" i="52"/>
  <c r="H26" i="52"/>
  <c r="G26" i="52"/>
  <c r="F26" i="52"/>
  <c r="G25" i="52"/>
  <c r="H25" i="52" s="1"/>
  <c r="F25" i="52"/>
  <c r="H24" i="52"/>
  <c r="G24" i="52"/>
  <c r="F24" i="52"/>
  <c r="G23" i="52"/>
  <c r="H23" i="52" s="1"/>
  <c r="F23" i="52"/>
  <c r="G22" i="52"/>
  <c r="H22" i="52" s="1"/>
  <c r="F22" i="52"/>
  <c r="G21" i="52"/>
  <c r="H21" i="52" s="1"/>
  <c r="F21" i="52"/>
  <c r="H20" i="52"/>
  <c r="G20" i="52"/>
  <c r="F20" i="52"/>
  <c r="G19" i="52"/>
  <c r="H19" i="52" s="1"/>
  <c r="F19" i="52"/>
  <c r="H18" i="52"/>
  <c r="G18" i="52"/>
  <c r="F18" i="52"/>
  <c r="G17" i="52"/>
  <c r="H17" i="52" s="1"/>
  <c r="F17" i="52"/>
  <c r="N16" i="52"/>
  <c r="G16" i="52"/>
  <c r="H16" i="52" s="1"/>
  <c r="F16" i="52"/>
  <c r="H15" i="52"/>
  <c r="G15" i="52"/>
  <c r="F15" i="52"/>
  <c r="H14" i="52"/>
  <c r="H36" i="52" s="1"/>
  <c r="H13" i="52"/>
  <c r="G13" i="52"/>
  <c r="F13" i="52"/>
  <c r="G12" i="52"/>
  <c r="H12" i="52" s="1"/>
  <c r="F12" i="52"/>
  <c r="H11" i="52"/>
  <c r="G11" i="52"/>
  <c r="F11" i="52"/>
  <c r="G10" i="52"/>
  <c r="H10" i="52" s="1"/>
  <c r="F10" i="52"/>
  <c r="G9" i="52"/>
  <c r="H9" i="52" s="1"/>
  <c r="F9" i="52"/>
  <c r="G8" i="52"/>
  <c r="H8" i="52" s="1"/>
  <c r="F8" i="52"/>
  <c r="H7" i="52"/>
  <c r="G7" i="52"/>
  <c r="F7" i="52"/>
  <c r="G6" i="52"/>
  <c r="H6" i="52" s="1"/>
  <c r="F6" i="52"/>
  <c r="H5" i="52"/>
  <c r="G5" i="52"/>
  <c r="F5" i="52"/>
  <c r="H35" i="51"/>
  <c r="G34" i="51"/>
  <c r="H34" i="51" s="1"/>
  <c r="F34" i="51"/>
  <c r="G33" i="51"/>
  <c r="H33" i="51" s="1"/>
  <c r="F33" i="51"/>
  <c r="N32" i="51"/>
  <c r="G32" i="51"/>
  <c r="H32" i="51" s="1"/>
  <c r="F32" i="51"/>
  <c r="G31" i="51"/>
  <c r="H31" i="51" s="1"/>
  <c r="F31" i="51"/>
  <c r="G30" i="51"/>
  <c r="H30" i="51" s="1"/>
  <c r="F30" i="51"/>
  <c r="G29" i="51"/>
  <c r="H29" i="51" s="1"/>
  <c r="F29" i="51"/>
  <c r="H28" i="51"/>
  <c r="G28" i="51"/>
  <c r="F28" i="51"/>
  <c r="G27" i="51"/>
  <c r="H27" i="51" s="1"/>
  <c r="F27" i="51"/>
  <c r="H26" i="51"/>
  <c r="G26" i="51"/>
  <c r="F26" i="51"/>
  <c r="G25" i="51"/>
  <c r="H25" i="51" s="1"/>
  <c r="F25" i="51"/>
  <c r="G24" i="51"/>
  <c r="H24" i="51" s="1"/>
  <c r="F24" i="51"/>
  <c r="G23" i="51"/>
  <c r="H23" i="51" s="1"/>
  <c r="F23" i="51"/>
  <c r="G22" i="51"/>
  <c r="H22" i="51" s="1"/>
  <c r="F22" i="51"/>
  <c r="G21" i="51"/>
  <c r="H21" i="51" s="1"/>
  <c r="F21" i="51"/>
  <c r="H20" i="51"/>
  <c r="G20" i="51"/>
  <c r="F20" i="51"/>
  <c r="G19" i="51"/>
  <c r="H19" i="51" s="1"/>
  <c r="F19" i="51"/>
  <c r="H18" i="51"/>
  <c r="G18" i="51"/>
  <c r="F18" i="51"/>
  <c r="G17" i="51"/>
  <c r="H17" i="51" s="1"/>
  <c r="F17" i="51"/>
  <c r="N16" i="51"/>
  <c r="G16" i="51"/>
  <c r="H16" i="51" s="1"/>
  <c r="F16" i="51"/>
  <c r="H15" i="51"/>
  <c r="G15" i="51"/>
  <c r="F15" i="51"/>
  <c r="H14" i="51"/>
  <c r="H36" i="51" s="1"/>
  <c r="H13" i="51"/>
  <c r="G13" i="51"/>
  <c r="F13" i="51"/>
  <c r="G12" i="51"/>
  <c r="H12" i="51" s="1"/>
  <c r="F12" i="51"/>
  <c r="G11" i="51"/>
  <c r="H11" i="51" s="1"/>
  <c r="F11" i="51"/>
  <c r="G10" i="51"/>
  <c r="H10" i="51" s="1"/>
  <c r="F10" i="51"/>
  <c r="G9" i="51"/>
  <c r="H9" i="51" s="1"/>
  <c r="F9" i="51"/>
  <c r="G8" i="51"/>
  <c r="H8" i="51" s="1"/>
  <c r="F8" i="51"/>
  <c r="H7" i="51"/>
  <c r="G7" i="51"/>
  <c r="F7" i="51"/>
  <c r="G6" i="51"/>
  <c r="H6" i="51" s="1"/>
  <c r="F6" i="51"/>
  <c r="H5" i="51"/>
  <c r="G5" i="51"/>
  <c r="F5" i="51"/>
  <c r="H12" i="50"/>
  <c r="J12" i="50" s="1"/>
  <c r="H14" i="50"/>
  <c r="B40" i="50" s="1"/>
  <c r="H20" i="50"/>
  <c r="I20" i="50" s="1"/>
  <c r="H22" i="50"/>
  <c r="I22" i="50" s="1"/>
  <c r="H28" i="50"/>
  <c r="I28" i="50" s="1"/>
  <c r="H30" i="50"/>
  <c r="I30" i="50" s="1"/>
  <c r="H35" i="50"/>
  <c r="J35" i="50" s="1"/>
  <c r="H5" i="50"/>
  <c r="I5" i="50" s="1"/>
  <c r="H7" i="19"/>
  <c r="D36" i="50"/>
  <c r="D35" i="50"/>
  <c r="A35" i="50"/>
  <c r="B35" i="50" s="1"/>
  <c r="G34" i="50"/>
  <c r="H34" i="50" s="1"/>
  <c r="I34" i="50" s="1"/>
  <c r="F34" i="50"/>
  <c r="D34" i="50"/>
  <c r="A34" i="50"/>
  <c r="B34" i="50" s="1"/>
  <c r="G33" i="50"/>
  <c r="H33" i="50" s="1"/>
  <c r="I33" i="50" s="1"/>
  <c r="F33" i="50"/>
  <c r="D33" i="50"/>
  <c r="A33" i="50"/>
  <c r="B33" i="50" s="1"/>
  <c r="N32" i="50"/>
  <c r="B39" i="50" s="1"/>
  <c r="G32" i="50"/>
  <c r="H32" i="50" s="1"/>
  <c r="I32" i="50" s="1"/>
  <c r="F32" i="50"/>
  <c r="D32" i="50"/>
  <c r="A32" i="50"/>
  <c r="B32" i="50" s="1"/>
  <c r="G31" i="50"/>
  <c r="H31" i="50" s="1"/>
  <c r="I31" i="50" s="1"/>
  <c r="F31" i="50"/>
  <c r="D31" i="50"/>
  <c r="A31" i="50"/>
  <c r="B31" i="50" s="1"/>
  <c r="G30" i="50"/>
  <c r="F30" i="50"/>
  <c r="D30" i="50"/>
  <c r="A30" i="50"/>
  <c r="B30" i="50" s="1"/>
  <c r="G29" i="50"/>
  <c r="H29" i="50" s="1"/>
  <c r="I29" i="50" s="1"/>
  <c r="F29" i="50"/>
  <c r="D29" i="50"/>
  <c r="A29" i="50"/>
  <c r="G28" i="50"/>
  <c r="F28" i="50"/>
  <c r="D28" i="50"/>
  <c r="G27" i="50"/>
  <c r="H27" i="50" s="1"/>
  <c r="J27" i="50" s="1"/>
  <c r="F27" i="50"/>
  <c r="D27" i="50"/>
  <c r="G26" i="50"/>
  <c r="H26" i="50" s="1"/>
  <c r="I26" i="50" s="1"/>
  <c r="F26" i="50"/>
  <c r="D26" i="50"/>
  <c r="G25" i="50"/>
  <c r="H25" i="50" s="1"/>
  <c r="I25" i="50" s="1"/>
  <c r="F25" i="50"/>
  <c r="D25" i="50"/>
  <c r="A25" i="50"/>
  <c r="B25" i="50" s="1"/>
  <c r="G24" i="50"/>
  <c r="H24" i="50" s="1"/>
  <c r="I24" i="50" s="1"/>
  <c r="F24" i="50"/>
  <c r="D24" i="50"/>
  <c r="A24" i="50"/>
  <c r="B24" i="50" s="1"/>
  <c r="G23" i="50"/>
  <c r="H23" i="50" s="1"/>
  <c r="I23" i="50" s="1"/>
  <c r="F23" i="50"/>
  <c r="D23" i="50"/>
  <c r="B23" i="50"/>
  <c r="A23" i="50"/>
  <c r="G22" i="50"/>
  <c r="F22" i="50"/>
  <c r="D22" i="50"/>
  <c r="A22" i="50"/>
  <c r="B22" i="50" s="1"/>
  <c r="G21" i="50"/>
  <c r="H21" i="50" s="1"/>
  <c r="I21" i="50" s="1"/>
  <c r="F21" i="50"/>
  <c r="D21" i="50"/>
  <c r="G20" i="50"/>
  <c r="F20" i="50"/>
  <c r="D20" i="50"/>
  <c r="G19" i="50"/>
  <c r="H19" i="50" s="1"/>
  <c r="J19" i="50" s="1"/>
  <c r="F19" i="50"/>
  <c r="D19" i="50"/>
  <c r="G18" i="50"/>
  <c r="H18" i="50" s="1"/>
  <c r="I18" i="50" s="1"/>
  <c r="F18" i="50"/>
  <c r="D18" i="50"/>
  <c r="G17" i="50"/>
  <c r="H17" i="50" s="1"/>
  <c r="I17" i="50" s="1"/>
  <c r="F17" i="50"/>
  <c r="D17" i="50"/>
  <c r="B17" i="50"/>
  <c r="N16" i="50"/>
  <c r="G16" i="50"/>
  <c r="H16" i="50" s="1"/>
  <c r="I16" i="50" s="1"/>
  <c r="F16" i="50"/>
  <c r="D16" i="50"/>
  <c r="B16" i="50"/>
  <c r="G15" i="50"/>
  <c r="H15" i="50" s="1"/>
  <c r="I15" i="50" s="1"/>
  <c r="F15" i="50"/>
  <c r="D15" i="50"/>
  <c r="B15" i="50"/>
  <c r="A15" i="50"/>
  <c r="D14" i="50"/>
  <c r="G13" i="50"/>
  <c r="H13" i="50" s="1"/>
  <c r="J13" i="50" s="1"/>
  <c r="F13" i="50"/>
  <c r="D13" i="50"/>
  <c r="G12" i="50"/>
  <c r="F12" i="50"/>
  <c r="D12" i="50"/>
  <c r="G11" i="50"/>
  <c r="H11" i="50" s="1"/>
  <c r="J11" i="50" s="1"/>
  <c r="F11" i="50"/>
  <c r="D11" i="50"/>
  <c r="G10" i="50"/>
  <c r="H10" i="50" s="1"/>
  <c r="J10" i="50" s="1"/>
  <c r="F10" i="50"/>
  <c r="D10" i="50"/>
  <c r="G9" i="50"/>
  <c r="H9" i="50" s="1"/>
  <c r="J9" i="50" s="1"/>
  <c r="F9" i="50"/>
  <c r="D9" i="50"/>
  <c r="G8" i="50"/>
  <c r="H8" i="50" s="1"/>
  <c r="J8" i="50" s="1"/>
  <c r="F8" i="50"/>
  <c r="D8" i="50"/>
  <c r="G7" i="50"/>
  <c r="H7" i="50" s="1"/>
  <c r="J7" i="50" s="1"/>
  <c r="F7" i="50"/>
  <c r="D7" i="50"/>
  <c r="G6" i="50"/>
  <c r="H6" i="50" s="1"/>
  <c r="J6" i="50" s="1"/>
  <c r="F6" i="50"/>
  <c r="D6" i="50"/>
  <c r="S24" i="50" s="1"/>
  <c r="G5" i="50"/>
  <c r="F5" i="50"/>
  <c r="D5" i="50"/>
  <c r="S6" i="50" s="1"/>
  <c r="C49" i="20"/>
  <c r="N32" i="19"/>
  <c r="N16" i="19"/>
  <c r="C48" i="20"/>
  <c r="D14" i="19"/>
  <c r="D6" i="19"/>
  <c r="D7" i="19"/>
  <c r="D8" i="19"/>
  <c r="D9" i="19"/>
  <c r="D10" i="19"/>
  <c r="D11" i="19"/>
  <c r="D12" i="19"/>
  <c r="D13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5" i="19"/>
  <c r="K49" i="20"/>
  <c r="A69" i="20"/>
  <c r="A59" i="20"/>
  <c r="E48" i="20"/>
  <c r="G48" i="20"/>
  <c r="I48" i="20"/>
  <c r="K48" i="20"/>
  <c r="M48" i="20"/>
  <c r="O48" i="20"/>
  <c r="Q48" i="20"/>
  <c r="S48" i="20"/>
  <c r="U48" i="20"/>
  <c r="W48" i="20"/>
  <c r="Y48" i="20"/>
  <c r="Y27" i="20"/>
  <c r="Y49" i="20" s="1"/>
  <c r="W27" i="20"/>
  <c r="W49" i="20" s="1"/>
  <c r="U27" i="20"/>
  <c r="U49" i="20" s="1"/>
  <c r="S27" i="20"/>
  <c r="S49" i="20" s="1"/>
  <c r="Q27" i="20"/>
  <c r="Q49" i="20" s="1"/>
  <c r="O27" i="20"/>
  <c r="O49" i="20" s="1"/>
  <c r="M27" i="20"/>
  <c r="M49" i="20" s="1"/>
  <c r="K27" i="20"/>
  <c r="I27" i="20"/>
  <c r="I49" i="20" s="1"/>
  <c r="G27" i="20"/>
  <c r="G49" i="20" s="1"/>
  <c r="E27" i="20"/>
  <c r="E49" i="20" s="1"/>
  <c r="C27" i="20"/>
  <c r="B17" i="19"/>
  <c r="B16" i="19"/>
  <c r="A3" i="21"/>
  <c r="AC46" i="20"/>
  <c r="A60" i="20"/>
  <c r="S60" i="20" s="1"/>
  <c r="A61" i="20"/>
  <c r="O61" i="20" s="1"/>
  <c r="A58" i="20"/>
  <c r="G58" i="20" s="1"/>
  <c r="A57" i="20"/>
  <c r="K57" i="20" s="1"/>
  <c r="A56" i="20"/>
  <c r="O56" i="20" s="1"/>
  <c r="A55" i="20"/>
  <c r="Q55" i="20" s="1"/>
  <c r="A54" i="20"/>
  <c r="U54" i="20" s="1"/>
  <c r="A53" i="20"/>
  <c r="C53" i="20" s="1"/>
  <c r="AA18" i="20"/>
  <c r="AA19" i="20"/>
  <c r="AA20" i="20"/>
  <c r="AA21" i="20"/>
  <c r="AA22" i="20"/>
  <c r="AA23" i="20"/>
  <c r="AA24" i="20"/>
  <c r="AA25" i="20"/>
  <c r="AA26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C18" i="20"/>
  <c r="AC21" i="20"/>
  <c r="AC32" i="20"/>
  <c r="AC19" i="20"/>
  <c r="AC20" i="20"/>
  <c r="AC22" i="20"/>
  <c r="AC23" i="20"/>
  <c r="AC24" i="20"/>
  <c r="AC25" i="20"/>
  <c r="AC26" i="20"/>
  <c r="AC28" i="20"/>
  <c r="AC29" i="20"/>
  <c r="AC30" i="20"/>
  <c r="AC31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7" i="20"/>
  <c r="T29" i="50" l="1"/>
  <c r="T25" i="50"/>
  <c r="T21" i="50"/>
  <c r="T17" i="50"/>
  <c r="T13" i="50"/>
  <c r="T9" i="50"/>
  <c r="T5" i="50"/>
  <c r="S29" i="50"/>
  <c r="S25" i="50"/>
  <c r="S21" i="50"/>
  <c r="S17" i="50"/>
  <c r="S13" i="50"/>
  <c r="S9" i="50"/>
  <c r="S5" i="50"/>
  <c r="T32" i="50"/>
  <c r="T28" i="50"/>
  <c r="T24" i="50"/>
  <c r="T20" i="50"/>
  <c r="T16" i="50"/>
  <c r="T12" i="50"/>
  <c r="T8" i="50"/>
  <c r="T4" i="50"/>
  <c r="S32" i="50"/>
  <c r="S28" i="50"/>
  <c r="S20" i="50"/>
  <c r="S16" i="50"/>
  <c r="S12" i="50"/>
  <c r="S8" i="50"/>
  <c r="S4" i="50"/>
  <c r="T31" i="50"/>
  <c r="T27" i="50"/>
  <c r="T23" i="50"/>
  <c r="T19" i="50"/>
  <c r="T15" i="50"/>
  <c r="T11" i="50"/>
  <c r="T7" i="50"/>
  <c r="S31" i="50"/>
  <c r="S27" i="50"/>
  <c r="S23" i="50"/>
  <c r="S19" i="50"/>
  <c r="S15" i="50"/>
  <c r="S11" i="50"/>
  <c r="S7" i="50"/>
  <c r="T30" i="50"/>
  <c r="T26" i="50"/>
  <c r="T22" i="50"/>
  <c r="T18" i="50"/>
  <c r="T14" i="50"/>
  <c r="T10" i="50"/>
  <c r="T6" i="50"/>
  <c r="S30" i="50"/>
  <c r="S26" i="50"/>
  <c r="S22" i="50"/>
  <c r="S18" i="50"/>
  <c r="S14" i="50"/>
  <c r="S10" i="50"/>
  <c r="C17" i="60"/>
  <c r="B36" i="60"/>
  <c r="C30" i="60" s="1"/>
  <c r="C34" i="60"/>
  <c r="C16" i="60"/>
  <c r="C35" i="60"/>
  <c r="B26" i="60"/>
  <c r="C22" i="60" s="1"/>
  <c r="C25" i="60"/>
  <c r="C40" i="60"/>
  <c r="C23" i="60"/>
  <c r="C41" i="60"/>
  <c r="C39" i="60"/>
  <c r="B18" i="59"/>
  <c r="C41" i="59" s="1"/>
  <c r="C15" i="59"/>
  <c r="C34" i="59"/>
  <c r="C33" i="59"/>
  <c r="C16" i="59"/>
  <c r="B36" i="59"/>
  <c r="C32" i="59" s="1"/>
  <c r="C17" i="59"/>
  <c r="C30" i="59"/>
  <c r="C35" i="59"/>
  <c r="B26" i="59"/>
  <c r="C24" i="59" s="1"/>
  <c r="C23" i="59"/>
  <c r="C33" i="58"/>
  <c r="B18" i="58"/>
  <c r="C40" i="58" s="1"/>
  <c r="C34" i="58"/>
  <c r="B36" i="58"/>
  <c r="C32" i="58" s="1"/>
  <c r="C29" i="58"/>
  <c r="C35" i="58"/>
  <c r="C30" i="58"/>
  <c r="B26" i="58"/>
  <c r="C23" i="58" s="1"/>
  <c r="C31" i="58"/>
  <c r="C41" i="58"/>
  <c r="B18" i="57"/>
  <c r="C17" i="57" s="1"/>
  <c r="C15" i="57"/>
  <c r="C33" i="57"/>
  <c r="C16" i="57"/>
  <c r="B26" i="57"/>
  <c r="C24" i="57" s="1"/>
  <c r="C40" i="57"/>
  <c r="B36" i="57"/>
  <c r="C29" i="57" s="1"/>
  <c r="C23" i="57"/>
  <c r="C24" i="56"/>
  <c r="C17" i="56"/>
  <c r="C40" i="56"/>
  <c r="C15" i="56"/>
  <c r="C25" i="56"/>
  <c r="C33" i="56"/>
  <c r="C29" i="56"/>
  <c r="C35" i="56"/>
  <c r="B26" i="56"/>
  <c r="C22" i="56" s="1"/>
  <c r="C23" i="56"/>
  <c r="B36" i="56"/>
  <c r="C30" i="56" s="1"/>
  <c r="C41" i="56"/>
  <c r="C39" i="56"/>
  <c r="B26" i="55"/>
  <c r="C23" i="55" s="1"/>
  <c r="C24" i="55"/>
  <c r="C25" i="55"/>
  <c r="C16" i="55"/>
  <c r="C17" i="55"/>
  <c r="B36" i="55"/>
  <c r="C32" i="55" s="1"/>
  <c r="C40" i="55"/>
  <c r="C41" i="55"/>
  <c r="C15" i="55"/>
  <c r="C39" i="55"/>
  <c r="C23" i="54"/>
  <c r="B36" i="54"/>
  <c r="C30" i="54" s="1"/>
  <c r="C25" i="54"/>
  <c r="C16" i="54"/>
  <c r="C40" i="54"/>
  <c r="B18" i="54"/>
  <c r="C17" i="54" s="1"/>
  <c r="C22" i="54"/>
  <c r="B26" i="54"/>
  <c r="C24" i="54" s="1"/>
  <c r="C32" i="53"/>
  <c r="C33" i="53"/>
  <c r="C35" i="53"/>
  <c r="C34" i="53"/>
  <c r="C23" i="53"/>
  <c r="C24" i="53"/>
  <c r="C31" i="53"/>
  <c r="B36" i="53"/>
  <c r="B26" i="53"/>
  <c r="C22" i="53" s="1"/>
  <c r="C39" i="53"/>
  <c r="B36" i="52"/>
  <c r="C17" i="52"/>
  <c r="C34" i="52"/>
  <c r="C35" i="52"/>
  <c r="C16" i="52"/>
  <c r="C39" i="52"/>
  <c r="C15" i="52"/>
  <c r="C40" i="52"/>
  <c r="C32" i="52"/>
  <c r="C41" i="52"/>
  <c r="B26" i="52"/>
  <c r="C22" i="52" s="1"/>
  <c r="C23" i="51"/>
  <c r="B18" i="51"/>
  <c r="C15" i="51" s="1"/>
  <c r="B26" i="51"/>
  <c r="C24" i="51" s="1"/>
  <c r="B36" i="51"/>
  <c r="C30" i="51" s="1"/>
  <c r="J28" i="50"/>
  <c r="J20" i="50"/>
  <c r="I12" i="50"/>
  <c r="J34" i="50"/>
  <c r="I27" i="50"/>
  <c r="J26" i="50"/>
  <c r="I19" i="50"/>
  <c r="I11" i="50"/>
  <c r="J5" i="50"/>
  <c r="J18" i="50"/>
  <c r="I35" i="50"/>
  <c r="J33" i="50"/>
  <c r="J25" i="50"/>
  <c r="J17" i="50"/>
  <c r="I10" i="50"/>
  <c r="J32" i="50"/>
  <c r="J24" i="50"/>
  <c r="J16" i="50"/>
  <c r="I9" i="50"/>
  <c r="J31" i="50"/>
  <c r="J23" i="50"/>
  <c r="J15" i="50"/>
  <c r="I8" i="50"/>
  <c r="H36" i="50"/>
  <c r="I36" i="50" s="1"/>
  <c r="J30" i="50"/>
  <c r="J22" i="50"/>
  <c r="J14" i="50"/>
  <c r="J36" i="50" s="1"/>
  <c r="I7" i="50"/>
  <c r="J29" i="50"/>
  <c r="J21" i="50"/>
  <c r="I14" i="50"/>
  <c r="I6" i="50"/>
  <c r="I13" i="50"/>
  <c r="B41" i="50"/>
  <c r="B18" i="50"/>
  <c r="C39" i="50" s="1"/>
  <c r="H39" i="50" s="1"/>
  <c r="I39" i="50" s="1"/>
  <c r="B26" i="50"/>
  <c r="C22" i="50" s="1"/>
  <c r="C15" i="50"/>
  <c r="AA48" i="20"/>
  <c r="AA27" i="20"/>
  <c r="AC27" i="20"/>
  <c r="AC48" i="20"/>
  <c r="E53" i="20"/>
  <c r="K61" i="20"/>
  <c r="I56" i="20"/>
  <c r="M60" i="20"/>
  <c r="M55" i="20"/>
  <c r="C60" i="20"/>
  <c r="I61" i="20"/>
  <c r="K55" i="20"/>
  <c r="O60" i="20"/>
  <c r="Q54" i="20"/>
  <c r="O54" i="20"/>
  <c r="S58" i="20"/>
  <c r="U53" i="20"/>
  <c r="E54" i="20"/>
  <c r="Y56" i="20"/>
  <c r="S53" i="20"/>
  <c r="Y61" i="20"/>
  <c r="G56" i="20"/>
  <c r="Q58" i="20"/>
  <c r="E55" i="20"/>
  <c r="M61" i="20"/>
  <c r="Q60" i="20"/>
  <c r="U58" i="20"/>
  <c r="Y57" i="20"/>
  <c r="I57" i="20"/>
  <c r="K56" i="20"/>
  <c r="O55" i="20"/>
  <c r="S54" i="20"/>
  <c r="W53" i="20"/>
  <c r="G53" i="20"/>
  <c r="C61" i="20"/>
  <c r="M56" i="20"/>
  <c r="C58" i="20"/>
  <c r="E61" i="20"/>
  <c r="W61" i="20"/>
  <c r="G61" i="20"/>
  <c r="K60" i="20"/>
  <c r="O58" i="20"/>
  <c r="S57" i="20"/>
  <c r="W56" i="20"/>
  <c r="Y55" i="20"/>
  <c r="I55" i="20"/>
  <c r="M54" i="20"/>
  <c r="Q53" i="20"/>
  <c r="C57" i="20"/>
  <c r="E60" i="20"/>
  <c r="U61" i="20"/>
  <c r="Y60" i="20"/>
  <c r="I60" i="20"/>
  <c r="M58" i="20"/>
  <c r="Q57" i="20"/>
  <c r="U56" i="20"/>
  <c r="W55" i="20"/>
  <c r="G55" i="20"/>
  <c r="K54" i="20"/>
  <c r="O53" i="20"/>
  <c r="C56" i="20"/>
  <c r="E58" i="20"/>
  <c r="S61" i="20"/>
  <c r="W60" i="20"/>
  <c r="G60" i="20"/>
  <c r="K58" i="20"/>
  <c r="O57" i="20"/>
  <c r="S56" i="20"/>
  <c r="U55" i="20"/>
  <c r="Y54" i="20"/>
  <c r="I54" i="20"/>
  <c r="M53" i="20"/>
  <c r="C55" i="20"/>
  <c r="W57" i="20"/>
  <c r="G57" i="20"/>
  <c r="U57" i="20"/>
  <c r="E57" i="20"/>
  <c r="Q61" i="20"/>
  <c r="U60" i="20"/>
  <c r="Y58" i="20"/>
  <c r="I58" i="20"/>
  <c r="M57" i="20"/>
  <c r="Q56" i="20"/>
  <c r="S55" i="20"/>
  <c r="W54" i="20"/>
  <c r="G54" i="20"/>
  <c r="K53" i="20"/>
  <c r="K59" i="20" s="1"/>
  <c r="C54" i="20"/>
  <c r="E56" i="20"/>
  <c r="W58" i="20"/>
  <c r="Y53" i="20"/>
  <c r="Y59" i="20" s="1"/>
  <c r="I53" i="20"/>
  <c r="E1" i="20"/>
  <c r="Q16" i="21"/>
  <c r="Q15" i="21"/>
  <c r="Q10" i="21"/>
  <c r="Q4" i="21"/>
  <c r="W5" i="21"/>
  <c r="V8" i="21"/>
  <c r="W8" i="21" s="1"/>
  <c r="T8" i="21"/>
  <c r="D1" i="21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D20" i="60"/>
  <c r="D19" i="60"/>
  <c r="D18" i="60"/>
  <c r="D17" i="60"/>
  <c r="D16" i="60"/>
  <c r="D15" i="60"/>
  <c r="D13" i="60"/>
  <c r="D12" i="60"/>
  <c r="D11" i="60"/>
  <c r="D10" i="60"/>
  <c r="D9" i="60"/>
  <c r="D8" i="60"/>
  <c r="D7" i="60"/>
  <c r="D6" i="60"/>
  <c r="D5" i="60"/>
  <c r="D34" i="59"/>
  <c r="D33" i="59"/>
  <c r="D32" i="59"/>
  <c r="D31" i="59"/>
  <c r="D30" i="59"/>
  <c r="D29" i="59"/>
  <c r="D28" i="59"/>
  <c r="D27" i="59"/>
  <c r="D26" i="59"/>
  <c r="D25" i="59"/>
  <c r="D24" i="59"/>
  <c r="D23" i="59"/>
  <c r="D22" i="59"/>
  <c r="D21" i="59"/>
  <c r="D20" i="59"/>
  <c r="D19" i="59"/>
  <c r="D18" i="59"/>
  <c r="D17" i="59"/>
  <c r="D16" i="59"/>
  <c r="D15" i="59"/>
  <c r="D13" i="59"/>
  <c r="D12" i="59"/>
  <c r="D11" i="59"/>
  <c r="D10" i="59"/>
  <c r="D9" i="59"/>
  <c r="D8" i="59"/>
  <c r="D7" i="59"/>
  <c r="D6" i="59"/>
  <c r="D5" i="59"/>
  <c r="D34" i="58"/>
  <c r="D33" i="58"/>
  <c r="D32" i="58"/>
  <c r="D31" i="58"/>
  <c r="D30" i="58"/>
  <c r="D29" i="58"/>
  <c r="D28" i="58"/>
  <c r="D27" i="58"/>
  <c r="D26" i="58"/>
  <c r="D25" i="58"/>
  <c r="D24" i="58"/>
  <c r="D23" i="58"/>
  <c r="D22" i="58"/>
  <c r="D21" i="58"/>
  <c r="D20" i="58"/>
  <c r="D19" i="58"/>
  <c r="D18" i="58"/>
  <c r="D17" i="58"/>
  <c r="D16" i="58"/>
  <c r="D15" i="58"/>
  <c r="D13" i="58"/>
  <c r="D12" i="58"/>
  <c r="D11" i="58"/>
  <c r="D10" i="58"/>
  <c r="D9" i="58"/>
  <c r="D8" i="58"/>
  <c r="D7" i="58"/>
  <c r="D6" i="58"/>
  <c r="D5" i="58"/>
  <c r="D34" i="57"/>
  <c r="D33" i="57"/>
  <c r="D32" i="57"/>
  <c r="D31" i="57"/>
  <c r="D30" i="57"/>
  <c r="D29" i="57"/>
  <c r="D28" i="57"/>
  <c r="D27" i="57"/>
  <c r="D26" i="57"/>
  <c r="D25" i="57"/>
  <c r="D24" i="57"/>
  <c r="D23" i="57"/>
  <c r="D22" i="57"/>
  <c r="D21" i="57"/>
  <c r="D20" i="57"/>
  <c r="D19" i="57"/>
  <c r="D18" i="57"/>
  <c r="D17" i="57"/>
  <c r="D16" i="57"/>
  <c r="D15" i="57"/>
  <c r="D13" i="57"/>
  <c r="D12" i="57"/>
  <c r="D11" i="57"/>
  <c r="D10" i="57"/>
  <c r="D9" i="57"/>
  <c r="D8" i="57"/>
  <c r="D7" i="57"/>
  <c r="D6" i="57"/>
  <c r="D5" i="57"/>
  <c r="D34" i="56"/>
  <c r="D33" i="56"/>
  <c r="D32" i="56"/>
  <c r="D31" i="56"/>
  <c r="D30" i="56"/>
  <c r="D29" i="56"/>
  <c r="D28" i="56"/>
  <c r="D27" i="56"/>
  <c r="D26" i="56"/>
  <c r="D25" i="56"/>
  <c r="D24" i="56"/>
  <c r="D23" i="56"/>
  <c r="D22" i="56"/>
  <c r="D21" i="56"/>
  <c r="D20" i="56"/>
  <c r="D19" i="56"/>
  <c r="D18" i="56"/>
  <c r="D17" i="56"/>
  <c r="D16" i="56"/>
  <c r="D15" i="56"/>
  <c r="D13" i="56"/>
  <c r="D12" i="56"/>
  <c r="D11" i="56"/>
  <c r="D10" i="56"/>
  <c r="D9" i="56"/>
  <c r="D8" i="56"/>
  <c r="D7" i="56"/>
  <c r="D6" i="56"/>
  <c r="D5" i="56"/>
  <c r="D34" i="55"/>
  <c r="D33" i="55"/>
  <c r="D32" i="55"/>
  <c r="D31" i="55"/>
  <c r="D30" i="55"/>
  <c r="D29" i="55"/>
  <c r="D28" i="55"/>
  <c r="D27" i="55"/>
  <c r="D26" i="55"/>
  <c r="D25" i="55"/>
  <c r="D24" i="55"/>
  <c r="D23" i="55"/>
  <c r="D22" i="55"/>
  <c r="D21" i="55"/>
  <c r="D20" i="55"/>
  <c r="D19" i="55"/>
  <c r="D18" i="55"/>
  <c r="D17" i="55"/>
  <c r="D16" i="55"/>
  <c r="D15" i="55"/>
  <c r="D13" i="55"/>
  <c r="D12" i="55"/>
  <c r="D11" i="55"/>
  <c r="D10" i="55"/>
  <c r="D9" i="55"/>
  <c r="D8" i="55"/>
  <c r="D7" i="55"/>
  <c r="D6" i="55"/>
  <c r="D5" i="55"/>
  <c r="D34" i="54"/>
  <c r="D33" i="54"/>
  <c r="D32" i="54"/>
  <c r="D31" i="54"/>
  <c r="D30" i="54"/>
  <c r="D29" i="54"/>
  <c r="D28" i="54"/>
  <c r="D27" i="54"/>
  <c r="D26" i="54"/>
  <c r="D25" i="54"/>
  <c r="D24" i="54"/>
  <c r="D23" i="54"/>
  <c r="D22" i="54"/>
  <c r="D21" i="54"/>
  <c r="D20" i="54"/>
  <c r="D19" i="54"/>
  <c r="D18" i="54"/>
  <c r="D17" i="54"/>
  <c r="D16" i="54"/>
  <c r="D15" i="54"/>
  <c r="D13" i="54"/>
  <c r="D12" i="54"/>
  <c r="D11" i="54"/>
  <c r="D10" i="54"/>
  <c r="D9" i="54"/>
  <c r="D8" i="54"/>
  <c r="D7" i="54"/>
  <c r="D6" i="54"/>
  <c r="D5" i="54"/>
  <c r="D34" i="53"/>
  <c r="D33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3" i="53"/>
  <c r="D12" i="53"/>
  <c r="D11" i="53"/>
  <c r="D10" i="53"/>
  <c r="D9" i="53"/>
  <c r="D8" i="53"/>
  <c r="D7" i="53"/>
  <c r="D6" i="53"/>
  <c r="D5" i="53"/>
  <c r="D34" i="52"/>
  <c r="D33" i="52"/>
  <c r="D32" i="52"/>
  <c r="D31" i="52"/>
  <c r="D30" i="52"/>
  <c r="D29" i="52"/>
  <c r="D28" i="52"/>
  <c r="D27" i="52"/>
  <c r="D26" i="52"/>
  <c r="D25" i="52"/>
  <c r="D24" i="52"/>
  <c r="D23" i="52"/>
  <c r="D22" i="52"/>
  <c r="D21" i="52"/>
  <c r="D20" i="52"/>
  <c r="D19" i="52"/>
  <c r="D18" i="52"/>
  <c r="D17" i="52"/>
  <c r="D16" i="52"/>
  <c r="D15" i="52"/>
  <c r="D13" i="52"/>
  <c r="D12" i="52"/>
  <c r="D11" i="52"/>
  <c r="D10" i="52"/>
  <c r="D9" i="52"/>
  <c r="D8" i="52"/>
  <c r="D7" i="52"/>
  <c r="D6" i="52"/>
  <c r="D5" i="52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D20" i="51"/>
  <c r="D19" i="51"/>
  <c r="D18" i="51"/>
  <c r="D17" i="51"/>
  <c r="D16" i="51"/>
  <c r="D15" i="51"/>
  <c r="D13" i="51"/>
  <c r="D12" i="51"/>
  <c r="D11" i="51"/>
  <c r="D10" i="51"/>
  <c r="D9" i="51"/>
  <c r="D8" i="51"/>
  <c r="D7" i="51"/>
  <c r="D6" i="51"/>
  <c r="D5" i="51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3" i="19"/>
  <c r="G12" i="19"/>
  <c r="G11" i="19"/>
  <c r="G10" i="19"/>
  <c r="G9" i="19"/>
  <c r="G8" i="19"/>
  <c r="G7" i="19"/>
  <c r="G6" i="19"/>
  <c r="G5" i="19"/>
  <c r="F34" i="19"/>
  <c r="F33" i="19"/>
  <c r="F32" i="19"/>
  <c r="F31" i="19"/>
  <c r="F29" i="19"/>
  <c r="F28" i="19"/>
  <c r="F27" i="19"/>
  <c r="F26" i="19"/>
  <c r="F25" i="19"/>
  <c r="F24" i="19"/>
  <c r="F23" i="19"/>
  <c r="F22" i="19"/>
  <c r="F21" i="19"/>
  <c r="F20" i="19"/>
  <c r="F19" i="19"/>
  <c r="F17" i="19"/>
  <c r="F16" i="19"/>
  <c r="F15" i="19"/>
  <c r="F11" i="19"/>
  <c r="F10" i="19"/>
  <c r="F8" i="19"/>
  <c r="F7" i="19"/>
  <c r="F6" i="19"/>
  <c r="Y6" i="20"/>
  <c r="Y4" i="20"/>
  <c r="W5" i="20"/>
  <c r="W4" i="20"/>
  <c r="U6" i="20"/>
  <c r="U4" i="20"/>
  <c r="S4" i="20"/>
  <c r="Q6" i="20"/>
  <c r="Q4" i="20"/>
  <c r="O4" i="20"/>
  <c r="M6" i="20"/>
  <c r="K5" i="20"/>
  <c r="G5" i="20"/>
  <c r="E6" i="20"/>
  <c r="E5" i="20"/>
  <c r="E4" i="20"/>
  <c r="S13" i="20"/>
  <c r="S12" i="20"/>
  <c r="S10" i="20"/>
  <c r="Q12" i="20"/>
  <c r="Q11" i="20"/>
  <c r="K10" i="20"/>
  <c r="C81" i="20"/>
  <c r="E81" i="20"/>
  <c r="G81" i="20"/>
  <c r="I81" i="20"/>
  <c r="K81" i="20"/>
  <c r="M81" i="20"/>
  <c r="O81" i="20"/>
  <c r="Q81" i="20"/>
  <c r="S81" i="20"/>
  <c r="U81" i="20"/>
  <c r="W81" i="20"/>
  <c r="Y81" i="20"/>
  <c r="Y79" i="20"/>
  <c r="Y78" i="20"/>
  <c r="Y77" i="20"/>
  <c r="Y76" i="20"/>
  <c r="Y75" i="20"/>
  <c r="Y74" i="20"/>
  <c r="Y73" i="20"/>
  <c r="W79" i="20"/>
  <c r="W78" i="20"/>
  <c r="W77" i="20"/>
  <c r="W76" i="20"/>
  <c r="W75" i="20"/>
  <c r="W74" i="20"/>
  <c r="W73" i="20"/>
  <c r="U79" i="20"/>
  <c r="U78" i="20"/>
  <c r="U77" i="20"/>
  <c r="U76" i="20"/>
  <c r="U75" i="20"/>
  <c r="U74" i="20"/>
  <c r="U73" i="20"/>
  <c r="S79" i="20"/>
  <c r="S78" i="20"/>
  <c r="S77" i="20"/>
  <c r="S76" i="20"/>
  <c r="S75" i="20"/>
  <c r="S74" i="20"/>
  <c r="S73" i="20"/>
  <c r="Q79" i="20"/>
  <c r="Q78" i="20"/>
  <c r="Q77" i="20"/>
  <c r="Q76" i="20"/>
  <c r="Q75" i="20"/>
  <c r="Q74" i="20"/>
  <c r="Q73" i="20"/>
  <c r="O79" i="20"/>
  <c r="O78" i="20"/>
  <c r="O77" i="20"/>
  <c r="O76" i="20"/>
  <c r="O75" i="20"/>
  <c r="O74" i="20"/>
  <c r="O73" i="20"/>
  <c r="M79" i="20"/>
  <c r="M78" i="20"/>
  <c r="M77" i="20"/>
  <c r="M76" i="20"/>
  <c r="M75" i="20"/>
  <c r="M74" i="20"/>
  <c r="M73" i="20"/>
  <c r="K79" i="20"/>
  <c r="K78" i="20"/>
  <c r="K77" i="20"/>
  <c r="K76" i="20"/>
  <c r="K75" i="20"/>
  <c r="K74" i="20"/>
  <c r="K73" i="20"/>
  <c r="I79" i="20"/>
  <c r="I78" i="20"/>
  <c r="I77" i="20"/>
  <c r="I76" i="20"/>
  <c r="I75" i="20"/>
  <c r="I74" i="20"/>
  <c r="I73" i="20"/>
  <c r="C16" i="50" l="1"/>
  <c r="C41" i="50"/>
  <c r="C40" i="50"/>
  <c r="C17" i="50"/>
  <c r="C31" i="60"/>
  <c r="C29" i="60"/>
  <c r="C32" i="60"/>
  <c r="C33" i="60"/>
  <c r="C24" i="60"/>
  <c r="C22" i="59"/>
  <c r="C25" i="59"/>
  <c r="C39" i="59"/>
  <c r="C40" i="59"/>
  <c r="C29" i="59"/>
  <c r="C31" i="59"/>
  <c r="C16" i="58"/>
  <c r="C25" i="58"/>
  <c r="C22" i="58"/>
  <c r="C24" i="58"/>
  <c r="C39" i="58"/>
  <c r="C17" i="58"/>
  <c r="C15" i="58"/>
  <c r="C30" i="57"/>
  <c r="C34" i="57"/>
  <c r="C31" i="57"/>
  <c r="C25" i="57"/>
  <c r="C39" i="57"/>
  <c r="C22" i="57"/>
  <c r="C32" i="57"/>
  <c r="C41" i="57"/>
  <c r="C35" i="57"/>
  <c r="C31" i="56"/>
  <c r="C34" i="56"/>
  <c r="C32" i="56"/>
  <c r="C22" i="55"/>
  <c r="C35" i="55"/>
  <c r="C31" i="55"/>
  <c r="C34" i="55"/>
  <c r="C30" i="55"/>
  <c r="C33" i="55"/>
  <c r="C29" i="55"/>
  <c r="C15" i="54"/>
  <c r="C35" i="54"/>
  <c r="C39" i="54"/>
  <c r="C31" i="54"/>
  <c r="C29" i="54"/>
  <c r="C41" i="54"/>
  <c r="C32" i="54"/>
  <c r="C34" i="54"/>
  <c r="C33" i="54"/>
  <c r="C29" i="53"/>
  <c r="C30" i="53"/>
  <c r="C25" i="53"/>
  <c r="C24" i="52"/>
  <c r="C31" i="52"/>
  <c r="C30" i="52"/>
  <c r="C23" i="52"/>
  <c r="C29" i="52"/>
  <c r="C33" i="52"/>
  <c r="C25" i="52"/>
  <c r="C41" i="51"/>
  <c r="C16" i="51"/>
  <c r="C29" i="51"/>
  <c r="C31" i="51"/>
  <c r="C34" i="51"/>
  <c r="C35" i="51"/>
  <c r="C22" i="51"/>
  <c r="C25" i="51"/>
  <c r="C32" i="51"/>
  <c r="C33" i="51"/>
  <c r="C17" i="51"/>
  <c r="C40" i="51"/>
  <c r="C39" i="51"/>
  <c r="B42" i="50"/>
  <c r="AA49" i="20"/>
  <c r="C24" i="50"/>
  <c r="C23" i="50"/>
  <c r="C25" i="50"/>
  <c r="H41" i="50"/>
  <c r="I41" i="50" s="1"/>
  <c r="C59" i="20"/>
  <c r="AC49" i="20"/>
  <c r="E59" i="20"/>
  <c r="I59" i="20"/>
  <c r="O59" i="20"/>
  <c r="S59" i="20"/>
  <c r="G59" i="20"/>
  <c r="W59" i="20"/>
  <c r="U59" i="20"/>
  <c r="M59" i="20"/>
  <c r="Q59" i="20"/>
  <c r="E7" i="20"/>
  <c r="AA60" i="20"/>
  <c r="AC60" i="20"/>
  <c r="AA53" i="20"/>
  <c r="AC56" i="20"/>
  <c r="AC58" i="20"/>
  <c r="AC61" i="20"/>
  <c r="AC53" i="20"/>
  <c r="AC55" i="20"/>
  <c r="AC57" i="20"/>
  <c r="AC54" i="20"/>
  <c r="T31" i="19"/>
  <c r="S24" i="19"/>
  <c r="S31" i="19"/>
  <c r="S27" i="19"/>
  <c r="T23" i="19"/>
  <c r="S16" i="19"/>
  <c r="S12" i="19"/>
  <c r="T30" i="19"/>
  <c r="S23" i="19"/>
  <c r="S19" i="19"/>
  <c r="T15" i="19"/>
  <c r="S8" i="19"/>
  <c r="S34" i="19"/>
  <c r="S30" i="19"/>
  <c r="T26" i="19"/>
  <c r="T22" i="19"/>
  <c r="S15" i="19"/>
  <c r="S11" i="19"/>
  <c r="T7" i="19"/>
  <c r="T33" i="19"/>
  <c r="T29" i="19"/>
  <c r="S26" i="19"/>
  <c r="S22" i="19"/>
  <c r="S18" i="19"/>
  <c r="T14" i="19"/>
  <c r="S7" i="19"/>
  <c r="S17" i="19"/>
  <c r="S33" i="19"/>
  <c r="S29" i="19"/>
  <c r="T25" i="19"/>
  <c r="T21" i="19"/>
  <c r="T17" i="19"/>
  <c r="S14" i="19"/>
  <c r="T10" i="19"/>
  <c r="T6" i="19"/>
  <c r="S6" i="19"/>
  <c r="S32" i="19"/>
  <c r="S28" i="19"/>
  <c r="T24" i="19"/>
  <c r="T20" i="19"/>
  <c r="S13" i="19"/>
  <c r="T9" i="19"/>
  <c r="T5" i="19"/>
  <c r="T27" i="19"/>
  <c r="S20" i="19"/>
  <c r="S9" i="19"/>
  <c r="S5" i="19"/>
  <c r="S4" i="19"/>
  <c r="T32" i="19"/>
  <c r="S25" i="19"/>
  <c r="S21" i="19"/>
  <c r="T13" i="19"/>
  <c r="S10" i="19"/>
  <c r="T4" i="54"/>
  <c r="T68" i="59"/>
  <c r="T68" i="51"/>
  <c r="T37" i="19"/>
  <c r="S42" i="19"/>
  <c r="S66" i="19"/>
  <c r="T57" i="19"/>
  <c r="S6" i="58"/>
  <c r="S4" i="59"/>
  <c r="S58" i="19"/>
  <c r="S46" i="19"/>
  <c r="S35" i="19"/>
  <c r="T61" i="19"/>
  <c r="S57" i="19"/>
  <c r="S49" i="19"/>
  <c r="S41" i="19"/>
  <c r="T32" i="53"/>
  <c r="S8" i="56"/>
  <c r="S6" i="59"/>
  <c r="S62" i="19"/>
  <c r="S50" i="19"/>
  <c r="S38" i="19"/>
  <c r="T65" i="19"/>
  <c r="T49" i="19"/>
  <c r="T45" i="19"/>
  <c r="S61" i="19"/>
  <c r="S53" i="19"/>
  <c r="S45" i="19"/>
  <c r="S37" i="19"/>
  <c r="T68" i="19"/>
  <c r="T64" i="19"/>
  <c r="T60" i="19"/>
  <c r="T56" i="19"/>
  <c r="T52" i="19"/>
  <c r="T48" i="19"/>
  <c r="T44" i="19"/>
  <c r="T40" i="19"/>
  <c r="T9" i="51"/>
  <c r="S54" i="19"/>
  <c r="T53" i="19"/>
  <c r="T41" i="19"/>
  <c r="S65" i="19"/>
  <c r="S68" i="19"/>
  <c r="S64" i="19"/>
  <c r="S60" i="19"/>
  <c r="S56" i="19"/>
  <c r="S52" i="19"/>
  <c r="S48" i="19"/>
  <c r="S44" i="19"/>
  <c r="S40" i="19"/>
  <c r="T67" i="19"/>
  <c r="T63" i="19"/>
  <c r="T59" i="19"/>
  <c r="T55" i="19"/>
  <c r="T51" i="19"/>
  <c r="T47" i="19"/>
  <c r="T43" i="19"/>
  <c r="T39" i="19"/>
  <c r="T36" i="19"/>
  <c r="S8" i="53"/>
  <c r="S8" i="54"/>
  <c r="T7" i="55"/>
  <c r="T9" i="56"/>
  <c r="S67" i="19"/>
  <c r="S63" i="19"/>
  <c r="S59" i="19"/>
  <c r="S55" i="19"/>
  <c r="S51" i="19"/>
  <c r="S47" i="19"/>
  <c r="S43" i="19"/>
  <c r="S39" i="19"/>
  <c r="S36" i="19"/>
  <c r="S6" i="57"/>
  <c r="T16" i="59"/>
  <c r="T66" i="19"/>
  <c r="T62" i="19"/>
  <c r="T58" i="19"/>
  <c r="T54" i="19"/>
  <c r="T50" i="19"/>
  <c r="T46" i="19"/>
  <c r="T42" i="19"/>
  <c r="T38" i="19"/>
  <c r="T35" i="19"/>
  <c r="S8" i="51"/>
  <c r="T24" i="51"/>
  <c r="S6" i="60"/>
  <c r="T68" i="60"/>
  <c r="S14" i="60"/>
  <c r="T7" i="60"/>
  <c r="S68" i="59"/>
  <c r="T7" i="59"/>
  <c r="T7" i="58"/>
  <c r="S4" i="58"/>
  <c r="T68" i="58"/>
  <c r="T9" i="58"/>
  <c r="S66" i="58"/>
  <c r="T68" i="57"/>
  <c r="S62" i="57"/>
  <c r="T7" i="57"/>
  <c r="T58" i="57"/>
  <c r="T4" i="56"/>
  <c r="T68" i="56"/>
  <c r="T16" i="56"/>
  <c r="T5" i="56"/>
  <c r="T31" i="56"/>
  <c r="S6" i="55"/>
  <c r="S4" i="55"/>
  <c r="T68" i="55"/>
  <c r="T5" i="55"/>
  <c r="S68" i="55"/>
  <c r="S22" i="54"/>
  <c r="T68" i="54"/>
  <c r="S20" i="54"/>
  <c r="T24" i="54"/>
  <c r="T68" i="53"/>
  <c r="T9" i="53"/>
  <c r="S22" i="52"/>
  <c r="T26" i="52"/>
  <c r="T4" i="52"/>
  <c r="T68" i="52"/>
  <c r="T9" i="52"/>
  <c r="S50" i="60"/>
  <c r="S8" i="60"/>
  <c r="T9" i="60"/>
  <c r="T14" i="60"/>
  <c r="S22" i="60"/>
  <c r="T23" i="60"/>
  <c r="S30" i="60"/>
  <c r="T31" i="60"/>
  <c r="T32" i="60"/>
  <c r="S39" i="60"/>
  <c r="S41" i="60"/>
  <c r="S45" i="60"/>
  <c r="S49" i="60"/>
  <c r="S53" i="60"/>
  <c r="S57" i="60"/>
  <c r="S61" i="60"/>
  <c r="S65" i="60"/>
  <c r="S7" i="60"/>
  <c r="T8" i="60"/>
  <c r="S21" i="60"/>
  <c r="T22" i="60"/>
  <c r="S29" i="60"/>
  <c r="T30" i="60"/>
  <c r="S35" i="60"/>
  <c r="T39" i="60"/>
  <c r="T41" i="60"/>
  <c r="T45" i="60"/>
  <c r="T49" i="60"/>
  <c r="T53" i="60"/>
  <c r="T57" i="60"/>
  <c r="T61" i="60"/>
  <c r="T65" i="60"/>
  <c r="S54" i="60"/>
  <c r="S5" i="60"/>
  <c r="T6" i="60"/>
  <c r="S13" i="60"/>
  <c r="S19" i="60"/>
  <c r="T20" i="60"/>
  <c r="S27" i="60"/>
  <c r="T28" i="60"/>
  <c r="T37" i="60"/>
  <c r="T42" i="60"/>
  <c r="T46" i="60"/>
  <c r="T50" i="60"/>
  <c r="T54" i="60"/>
  <c r="T58" i="60"/>
  <c r="T62" i="60"/>
  <c r="T66" i="60"/>
  <c r="T21" i="60"/>
  <c r="S62" i="60"/>
  <c r="S4" i="60"/>
  <c r="T5" i="60"/>
  <c r="S12" i="60"/>
  <c r="T13" i="60"/>
  <c r="S18" i="60"/>
  <c r="T19" i="60"/>
  <c r="S26" i="60"/>
  <c r="T27" i="60"/>
  <c r="S38" i="60"/>
  <c r="S40" i="60"/>
  <c r="S43" i="60"/>
  <c r="S47" i="60"/>
  <c r="S51" i="60"/>
  <c r="S55" i="60"/>
  <c r="S59" i="60"/>
  <c r="S63" i="60"/>
  <c r="S67" i="60"/>
  <c r="S28" i="60"/>
  <c r="T29" i="60"/>
  <c r="T35" i="60"/>
  <c r="S37" i="60"/>
  <c r="S42" i="60"/>
  <c r="S66" i="60"/>
  <c r="T4" i="60"/>
  <c r="S11" i="60"/>
  <c r="T12" i="60"/>
  <c r="S17" i="60"/>
  <c r="T18" i="60"/>
  <c r="S25" i="60"/>
  <c r="T26" i="60"/>
  <c r="S34" i="60"/>
  <c r="S36" i="60"/>
  <c r="T38" i="60"/>
  <c r="T40" i="60"/>
  <c r="T43" i="60"/>
  <c r="T47" i="60"/>
  <c r="T51" i="60"/>
  <c r="T55" i="60"/>
  <c r="T59" i="60"/>
  <c r="T63" i="60"/>
  <c r="T67" i="60"/>
  <c r="S58" i="60"/>
  <c r="S10" i="60"/>
  <c r="T11" i="60"/>
  <c r="S15" i="60"/>
  <c r="S16" i="60"/>
  <c r="T17" i="60"/>
  <c r="S24" i="60"/>
  <c r="T25" i="60"/>
  <c r="S33" i="60"/>
  <c r="T34" i="60"/>
  <c r="T36" i="60"/>
  <c r="S44" i="60"/>
  <c r="S48" i="60"/>
  <c r="S52" i="60"/>
  <c r="S56" i="60"/>
  <c r="S60" i="60"/>
  <c r="S64" i="60"/>
  <c r="S68" i="60"/>
  <c r="S20" i="60"/>
  <c r="S46" i="60"/>
  <c r="S9" i="60"/>
  <c r="T10" i="60"/>
  <c r="T15" i="60"/>
  <c r="T16" i="60"/>
  <c r="S23" i="60"/>
  <c r="T24" i="60"/>
  <c r="S31" i="60"/>
  <c r="S32" i="60"/>
  <c r="T33" i="60"/>
  <c r="T44" i="60"/>
  <c r="T48" i="60"/>
  <c r="T52" i="60"/>
  <c r="T56" i="60"/>
  <c r="T60" i="60"/>
  <c r="T64" i="60"/>
  <c r="T15" i="59"/>
  <c r="S8" i="59"/>
  <c r="T9" i="59"/>
  <c r="T14" i="59"/>
  <c r="S22" i="59"/>
  <c r="T23" i="59"/>
  <c r="S30" i="59"/>
  <c r="T31" i="59"/>
  <c r="T32" i="59"/>
  <c r="S39" i="59"/>
  <c r="S41" i="59"/>
  <c r="S45" i="59"/>
  <c r="S49" i="59"/>
  <c r="S53" i="59"/>
  <c r="S57" i="59"/>
  <c r="S61" i="59"/>
  <c r="S65" i="59"/>
  <c r="S7" i="59"/>
  <c r="T8" i="59"/>
  <c r="S21" i="59"/>
  <c r="T22" i="59"/>
  <c r="S29" i="59"/>
  <c r="T30" i="59"/>
  <c r="S35" i="59"/>
  <c r="T39" i="59"/>
  <c r="T41" i="59"/>
  <c r="T45" i="59"/>
  <c r="T49" i="59"/>
  <c r="T53" i="59"/>
  <c r="T57" i="59"/>
  <c r="T61" i="59"/>
  <c r="T65" i="59"/>
  <c r="S20" i="59"/>
  <c r="T21" i="59"/>
  <c r="S28" i="59"/>
  <c r="T29" i="59"/>
  <c r="T35" i="59"/>
  <c r="S37" i="59"/>
  <c r="S42" i="59"/>
  <c r="S46" i="59"/>
  <c r="S50" i="59"/>
  <c r="S54" i="59"/>
  <c r="S58" i="59"/>
  <c r="S62" i="59"/>
  <c r="S66" i="59"/>
  <c r="W80" i="20"/>
  <c r="S5" i="59"/>
  <c r="T6" i="59"/>
  <c r="S13" i="59"/>
  <c r="S19" i="59"/>
  <c r="T20" i="59"/>
  <c r="S27" i="59"/>
  <c r="T28" i="59"/>
  <c r="T37" i="59"/>
  <c r="T42" i="59"/>
  <c r="T46" i="59"/>
  <c r="T50" i="59"/>
  <c r="T54" i="59"/>
  <c r="T58" i="59"/>
  <c r="T62" i="59"/>
  <c r="T66" i="59"/>
  <c r="S12" i="59"/>
  <c r="T13" i="59"/>
  <c r="T19" i="59"/>
  <c r="S26" i="59"/>
  <c r="S38" i="59"/>
  <c r="S40" i="59"/>
  <c r="S43" i="59"/>
  <c r="S47" i="59"/>
  <c r="S51" i="59"/>
  <c r="S55" i="59"/>
  <c r="S59" i="59"/>
  <c r="S63" i="59"/>
  <c r="S67" i="59"/>
  <c r="T5" i="59"/>
  <c r="T27" i="59"/>
  <c r="T4" i="59"/>
  <c r="S11" i="59"/>
  <c r="T12" i="59"/>
  <c r="S17" i="59"/>
  <c r="T18" i="59"/>
  <c r="S25" i="59"/>
  <c r="T26" i="59"/>
  <c r="S34" i="59"/>
  <c r="S36" i="59"/>
  <c r="T38" i="59"/>
  <c r="T40" i="59"/>
  <c r="T43" i="59"/>
  <c r="T47" i="59"/>
  <c r="T51" i="59"/>
  <c r="T55" i="59"/>
  <c r="T59" i="59"/>
  <c r="T63" i="59"/>
  <c r="T67" i="59"/>
  <c r="S18" i="59"/>
  <c r="S10" i="59"/>
  <c r="T11" i="59"/>
  <c r="S15" i="59"/>
  <c r="S16" i="59"/>
  <c r="T17" i="59"/>
  <c r="S24" i="59"/>
  <c r="T25" i="59"/>
  <c r="S33" i="59"/>
  <c r="T34" i="59"/>
  <c r="T36" i="59"/>
  <c r="S44" i="59"/>
  <c r="S48" i="59"/>
  <c r="S52" i="59"/>
  <c r="S56" i="59"/>
  <c r="S60" i="59"/>
  <c r="S64" i="59"/>
  <c r="S9" i="59"/>
  <c r="T10" i="59"/>
  <c r="S14" i="59"/>
  <c r="S23" i="59"/>
  <c r="T24" i="59"/>
  <c r="S31" i="59"/>
  <c r="S32" i="59"/>
  <c r="T33" i="59"/>
  <c r="T44" i="59"/>
  <c r="T48" i="59"/>
  <c r="T52" i="59"/>
  <c r="T56" i="59"/>
  <c r="T60" i="59"/>
  <c r="T64" i="59"/>
  <c r="S8" i="58"/>
  <c r="T14" i="58"/>
  <c r="S22" i="58"/>
  <c r="T23" i="58"/>
  <c r="S30" i="58"/>
  <c r="T31" i="58"/>
  <c r="T32" i="58"/>
  <c r="S39" i="58"/>
  <c r="S41" i="58"/>
  <c r="S45" i="58"/>
  <c r="S49" i="58"/>
  <c r="S53" i="58"/>
  <c r="S57" i="58"/>
  <c r="S61" i="58"/>
  <c r="S65" i="58"/>
  <c r="S7" i="58"/>
  <c r="T8" i="58"/>
  <c r="S21" i="58"/>
  <c r="T22" i="58"/>
  <c r="S29" i="58"/>
  <c r="T30" i="58"/>
  <c r="S35" i="58"/>
  <c r="T39" i="58"/>
  <c r="T41" i="58"/>
  <c r="T45" i="58"/>
  <c r="T49" i="58"/>
  <c r="T53" i="58"/>
  <c r="T57" i="58"/>
  <c r="T61" i="58"/>
  <c r="T65" i="58"/>
  <c r="S5" i="58"/>
  <c r="T6" i="58"/>
  <c r="S13" i="58"/>
  <c r="S19" i="58"/>
  <c r="T20" i="58"/>
  <c r="S27" i="58"/>
  <c r="T28" i="58"/>
  <c r="T37" i="58"/>
  <c r="T42" i="58"/>
  <c r="T46" i="58"/>
  <c r="T50" i="58"/>
  <c r="T54" i="58"/>
  <c r="T58" i="58"/>
  <c r="T62" i="58"/>
  <c r="T66" i="58"/>
  <c r="T5" i="58"/>
  <c r="S12" i="58"/>
  <c r="T13" i="58"/>
  <c r="S18" i="58"/>
  <c r="T19" i="58"/>
  <c r="S26" i="58"/>
  <c r="T27" i="58"/>
  <c r="S38" i="58"/>
  <c r="S40" i="58"/>
  <c r="S43" i="58"/>
  <c r="S47" i="58"/>
  <c r="S51" i="58"/>
  <c r="S55" i="58"/>
  <c r="S59" i="58"/>
  <c r="S63" i="58"/>
  <c r="S67" i="58"/>
  <c r="S28" i="58"/>
  <c r="S37" i="58"/>
  <c r="S42" i="58"/>
  <c r="S50" i="58"/>
  <c r="S58" i="58"/>
  <c r="S62" i="58"/>
  <c r="T4" i="58"/>
  <c r="S11" i="58"/>
  <c r="T12" i="58"/>
  <c r="S17" i="58"/>
  <c r="T18" i="58"/>
  <c r="S25" i="58"/>
  <c r="T26" i="58"/>
  <c r="S34" i="58"/>
  <c r="S36" i="58"/>
  <c r="T38" i="58"/>
  <c r="T40" i="58"/>
  <c r="T43" i="58"/>
  <c r="T47" i="58"/>
  <c r="T51" i="58"/>
  <c r="T55" i="58"/>
  <c r="T59" i="58"/>
  <c r="T63" i="58"/>
  <c r="T67" i="58"/>
  <c r="S54" i="58"/>
  <c r="S10" i="58"/>
  <c r="T11" i="58"/>
  <c r="S15" i="58"/>
  <c r="S16" i="58"/>
  <c r="T17" i="58"/>
  <c r="S24" i="58"/>
  <c r="T25" i="58"/>
  <c r="S33" i="58"/>
  <c r="T34" i="58"/>
  <c r="T36" i="58"/>
  <c r="S44" i="58"/>
  <c r="S48" i="58"/>
  <c r="S52" i="58"/>
  <c r="S56" i="58"/>
  <c r="S60" i="58"/>
  <c r="S64" i="58"/>
  <c r="S68" i="58"/>
  <c r="S20" i="58"/>
  <c r="T21" i="58"/>
  <c r="T29" i="58"/>
  <c r="T35" i="58"/>
  <c r="S46" i="58"/>
  <c r="S9" i="58"/>
  <c r="T10" i="58"/>
  <c r="S14" i="58"/>
  <c r="T15" i="58"/>
  <c r="T16" i="58"/>
  <c r="S23" i="58"/>
  <c r="T24" i="58"/>
  <c r="S31" i="58"/>
  <c r="S32" i="58"/>
  <c r="T33" i="58"/>
  <c r="T44" i="58"/>
  <c r="T48" i="58"/>
  <c r="T52" i="58"/>
  <c r="T56" i="58"/>
  <c r="T60" i="58"/>
  <c r="T64" i="58"/>
  <c r="T54" i="57"/>
  <c r="S8" i="57"/>
  <c r="T9" i="57"/>
  <c r="T14" i="57"/>
  <c r="S22" i="57"/>
  <c r="T23" i="57"/>
  <c r="S30" i="57"/>
  <c r="T31" i="57"/>
  <c r="T32" i="57"/>
  <c r="S39" i="57"/>
  <c r="S41" i="57"/>
  <c r="S45" i="57"/>
  <c r="S49" i="57"/>
  <c r="S53" i="57"/>
  <c r="S57" i="57"/>
  <c r="S61" i="57"/>
  <c r="S65" i="57"/>
  <c r="S7" i="57"/>
  <c r="T8" i="57"/>
  <c r="S21" i="57"/>
  <c r="T22" i="57"/>
  <c r="S29" i="57"/>
  <c r="T30" i="57"/>
  <c r="S35" i="57"/>
  <c r="T39" i="57"/>
  <c r="T41" i="57"/>
  <c r="T45" i="57"/>
  <c r="T49" i="57"/>
  <c r="T53" i="57"/>
  <c r="T57" i="57"/>
  <c r="T61" i="57"/>
  <c r="T65" i="57"/>
  <c r="T21" i="57"/>
  <c r="S54" i="57"/>
  <c r="S13" i="57"/>
  <c r="T20" i="57"/>
  <c r="T28" i="57"/>
  <c r="T46" i="57"/>
  <c r="T50" i="57"/>
  <c r="T66" i="57"/>
  <c r="S4" i="57"/>
  <c r="T5" i="57"/>
  <c r="S12" i="57"/>
  <c r="T13" i="57"/>
  <c r="S18" i="57"/>
  <c r="T19" i="57"/>
  <c r="S26" i="57"/>
  <c r="T27" i="57"/>
  <c r="S38" i="57"/>
  <c r="S40" i="57"/>
  <c r="S43" i="57"/>
  <c r="S47" i="57"/>
  <c r="S51" i="57"/>
  <c r="S55" i="57"/>
  <c r="S59" i="57"/>
  <c r="S63" i="57"/>
  <c r="S67" i="57"/>
  <c r="T35" i="57"/>
  <c r="S42" i="57"/>
  <c r="S46" i="57"/>
  <c r="S50" i="57"/>
  <c r="S66" i="57"/>
  <c r="S5" i="57"/>
  <c r="S19" i="57"/>
  <c r="T37" i="57"/>
  <c r="T42" i="57"/>
  <c r="T62" i="57"/>
  <c r="T4" i="57"/>
  <c r="S11" i="57"/>
  <c r="T12" i="57"/>
  <c r="S17" i="57"/>
  <c r="T18" i="57"/>
  <c r="S25" i="57"/>
  <c r="T26" i="57"/>
  <c r="S34" i="57"/>
  <c r="S36" i="57"/>
  <c r="T38" i="57"/>
  <c r="T40" i="57"/>
  <c r="T43" i="57"/>
  <c r="T47" i="57"/>
  <c r="T51" i="57"/>
  <c r="T55" i="57"/>
  <c r="T59" i="57"/>
  <c r="T63" i="57"/>
  <c r="T67" i="57"/>
  <c r="T29" i="57"/>
  <c r="S58" i="57"/>
  <c r="T6" i="57"/>
  <c r="S27" i="57"/>
  <c r="S10" i="57"/>
  <c r="T11" i="57"/>
  <c r="S15" i="57"/>
  <c r="S16" i="57"/>
  <c r="T17" i="57"/>
  <c r="S24" i="57"/>
  <c r="T25" i="57"/>
  <c r="S33" i="57"/>
  <c r="T34" i="57"/>
  <c r="T36" i="57"/>
  <c r="S44" i="57"/>
  <c r="S48" i="57"/>
  <c r="S52" i="57"/>
  <c r="S56" i="57"/>
  <c r="S60" i="57"/>
  <c r="S64" i="57"/>
  <c r="S68" i="57"/>
  <c r="S20" i="57"/>
  <c r="S28" i="57"/>
  <c r="S37" i="57"/>
  <c r="S80" i="20"/>
  <c r="S9" i="57"/>
  <c r="T10" i="57"/>
  <c r="S14" i="57"/>
  <c r="T15" i="57"/>
  <c r="T16" i="57"/>
  <c r="S23" i="57"/>
  <c r="T24" i="57"/>
  <c r="S31" i="57"/>
  <c r="S32" i="57"/>
  <c r="T33" i="57"/>
  <c r="T44" i="57"/>
  <c r="T48" i="57"/>
  <c r="T52" i="57"/>
  <c r="T56" i="57"/>
  <c r="T60" i="57"/>
  <c r="T64" i="57"/>
  <c r="T14" i="56"/>
  <c r="S45" i="56"/>
  <c r="S7" i="56"/>
  <c r="T8" i="56"/>
  <c r="S21" i="56"/>
  <c r="T22" i="56"/>
  <c r="S29" i="56"/>
  <c r="T30" i="56"/>
  <c r="S35" i="56"/>
  <c r="T39" i="56"/>
  <c r="T41" i="56"/>
  <c r="T45" i="56"/>
  <c r="T49" i="56"/>
  <c r="T53" i="56"/>
  <c r="T57" i="56"/>
  <c r="T61" i="56"/>
  <c r="T65" i="56"/>
  <c r="T32" i="56"/>
  <c r="S61" i="56"/>
  <c r="S6" i="56"/>
  <c r="T7" i="56"/>
  <c r="S20" i="56"/>
  <c r="T21" i="56"/>
  <c r="S28" i="56"/>
  <c r="T29" i="56"/>
  <c r="T35" i="56"/>
  <c r="S37" i="56"/>
  <c r="S42" i="56"/>
  <c r="S46" i="56"/>
  <c r="S50" i="56"/>
  <c r="S54" i="56"/>
  <c r="S58" i="56"/>
  <c r="S62" i="56"/>
  <c r="S66" i="56"/>
  <c r="S22" i="56"/>
  <c r="S39" i="56"/>
  <c r="S41" i="56"/>
  <c r="S65" i="56"/>
  <c r="S5" i="56"/>
  <c r="T6" i="56"/>
  <c r="S13" i="56"/>
  <c r="S19" i="56"/>
  <c r="T20" i="56"/>
  <c r="S27" i="56"/>
  <c r="T28" i="56"/>
  <c r="T37" i="56"/>
  <c r="T42" i="56"/>
  <c r="T46" i="56"/>
  <c r="T50" i="56"/>
  <c r="T54" i="56"/>
  <c r="T58" i="56"/>
  <c r="T62" i="56"/>
  <c r="T66" i="56"/>
  <c r="S53" i="56"/>
  <c r="S4" i="56"/>
  <c r="S12" i="56"/>
  <c r="T13" i="56"/>
  <c r="S18" i="56"/>
  <c r="T19" i="56"/>
  <c r="S26" i="56"/>
  <c r="T27" i="56"/>
  <c r="S38" i="56"/>
  <c r="S40" i="56"/>
  <c r="S43" i="56"/>
  <c r="S47" i="56"/>
  <c r="S51" i="56"/>
  <c r="S55" i="56"/>
  <c r="S59" i="56"/>
  <c r="S63" i="56"/>
  <c r="S67" i="56"/>
  <c r="S49" i="56"/>
  <c r="S11" i="56"/>
  <c r="T12" i="56"/>
  <c r="S17" i="56"/>
  <c r="T18" i="56"/>
  <c r="S25" i="56"/>
  <c r="T26" i="56"/>
  <c r="S34" i="56"/>
  <c r="S36" i="56"/>
  <c r="T38" i="56"/>
  <c r="T40" i="56"/>
  <c r="T43" i="56"/>
  <c r="T47" i="56"/>
  <c r="T51" i="56"/>
  <c r="T55" i="56"/>
  <c r="T59" i="56"/>
  <c r="T63" i="56"/>
  <c r="T67" i="56"/>
  <c r="T23" i="56"/>
  <c r="S30" i="56"/>
  <c r="S57" i="56"/>
  <c r="S10" i="56"/>
  <c r="T11" i="56"/>
  <c r="S15" i="56"/>
  <c r="S16" i="56"/>
  <c r="T17" i="56"/>
  <c r="S24" i="56"/>
  <c r="T25" i="56"/>
  <c r="S33" i="56"/>
  <c r="T34" i="56"/>
  <c r="T36" i="56"/>
  <c r="S44" i="56"/>
  <c r="S48" i="56"/>
  <c r="S52" i="56"/>
  <c r="S56" i="56"/>
  <c r="S60" i="56"/>
  <c r="S64" i="56"/>
  <c r="S68" i="56"/>
  <c r="S9" i="56"/>
  <c r="T10" i="56"/>
  <c r="S14" i="56"/>
  <c r="T15" i="56"/>
  <c r="S23" i="56"/>
  <c r="T24" i="56"/>
  <c r="S31" i="56"/>
  <c r="S32" i="56"/>
  <c r="T33" i="56"/>
  <c r="T44" i="56"/>
  <c r="T48" i="56"/>
  <c r="T52" i="56"/>
  <c r="T56" i="56"/>
  <c r="T60" i="56"/>
  <c r="T64" i="56"/>
  <c r="T16" i="55"/>
  <c r="S8" i="55"/>
  <c r="T9" i="55"/>
  <c r="T14" i="55"/>
  <c r="S22" i="55"/>
  <c r="T23" i="55"/>
  <c r="S30" i="55"/>
  <c r="T31" i="55"/>
  <c r="T32" i="55"/>
  <c r="S39" i="55"/>
  <c r="S41" i="55"/>
  <c r="S45" i="55"/>
  <c r="S49" i="55"/>
  <c r="S53" i="55"/>
  <c r="S57" i="55"/>
  <c r="S61" i="55"/>
  <c r="S65" i="55"/>
  <c r="S7" i="55"/>
  <c r="T8" i="55"/>
  <c r="S21" i="55"/>
  <c r="T22" i="55"/>
  <c r="S29" i="55"/>
  <c r="T30" i="55"/>
  <c r="S35" i="55"/>
  <c r="T39" i="55"/>
  <c r="T41" i="55"/>
  <c r="T45" i="55"/>
  <c r="T49" i="55"/>
  <c r="T53" i="55"/>
  <c r="T57" i="55"/>
  <c r="T61" i="55"/>
  <c r="T65" i="55"/>
  <c r="S28" i="55"/>
  <c r="T29" i="55"/>
  <c r="T35" i="55"/>
  <c r="S37" i="55"/>
  <c r="S42" i="55"/>
  <c r="S46" i="55"/>
  <c r="S50" i="55"/>
  <c r="S54" i="55"/>
  <c r="S58" i="55"/>
  <c r="S62" i="55"/>
  <c r="S66" i="55"/>
  <c r="S5" i="55"/>
  <c r="T6" i="55"/>
  <c r="S13" i="55"/>
  <c r="S19" i="55"/>
  <c r="T20" i="55"/>
  <c r="S27" i="55"/>
  <c r="T28" i="55"/>
  <c r="T37" i="55"/>
  <c r="T42" i="55"/>
  <c r="T46" i="55"/>
  <c r="T50" i="55"/>
  <c r="T54" i="55"/>
  <c r="T58" i="55"/>
  <c r="T62" i="55"/>
  <c r="T66" i="55"/>
  <c r="S12" i="55"/>
  <c r="T27" i="55"/>
  <c r="S38" i="55"/>
  <c r="S40" i="55"/>
  <c r="S43" i="55"/>
  <c r="S47" i="55"/>
  <c r="S51" i="55"/>
  <c r="S55" i="55"/>
  <c r="S59" i="55"/>
  <c r="S63" i="55"/>
  <c r="S67" i="55"/>
  <c r="S20" i="55"/>
  <c r="S18" i="55"/>
  <c r="T19" i="55"/>
  <c r="S26" i="55"/>
  <c r="T4" i="55"/>
  <c r="S11" i="55"/>
  <c r="T12" i="55"/>
  <c r="S17" i="55"/>
  <c r="T18" i="55"/>
  <c r="S25" i="55"/>
  <c r="T26" i="55"/>
  <c r="S34" i="55"/>
  <c r="S36" i="55"/>
  <c r="T38" i="55"/>
  <c r="T40" i="55"/>
  <c r="T43" i="55"/>
  <c r="T47" i="55"/>
  <c r="T51" i="55"/>
  <c r="T55" i="55"/>
  <c r="T59" i="55"/>
  <c r="T63" i="55"/>
  <c r="T67" i="55"/>
  <c r="T21" i="55"/>
  <c r="T13" i="55"/>
  <c r="S10" i="55"/>
  <c r="T11" i="55"/>
  <c r="S15" i="55"/>
  <c r="S16" i="55"/>
  <c r="T17" i="55"/>
  <c r="S24" i="55"/>
  <c r="T25" i="55"/>
  <c r="S33" i="55"/>
  <c r="T34" i="55"/>
  <c r="T36" i="55"/>
  <c r="S44" i="55"/>
  <c r="S48" i="55"/>
  <c r="S52" i="55"/>
  <c r="S56" i="55"/>
  <c r="S60" i="55"/>
  <c r="S64" i="55"/>
  <c r="S9" i="55"/>
  <c r="T10" i="55"/>
  <c r="S14" i="55"/>
  <c r="T15" i="55"/>
  <c r="S23" i="55"/>
  <c r="T24" i="55"/>
  <c r="S31" i="55"/>
  <c r="S32" i="55"/>
  <c r="T33" i="55"/>
  <c r="T44" i="55"/>
  <c r="T48" i="55"/>
  <c r="T52" i="55"/>
  <c r="T56" i="55"/>
  <c r="T60" i="55"/>
  <c r="T64" i="55"/>
  <c r="T14" i="54"/>
  <c r="S30" i="54"/>
  <c r="T31" i="54"/>
  <c r="T32" i="54"/>
  <c r="S39" i="54"/>
  <c r="S41" i="54"/>
  <c r="S45" i="54"/>
  <c r="S49" i="54"/>
  <c r="S53" i="54"/>
  <c r="S57" i="54"/>
  <c r="S61" i="54"/>
  <c r="S65" i="54"/>
  <c r="S7" i="54"/>
  <c r="T8" i="54"/>
  <c r="S21" i="54"/>
  <c r="T22" i="54"/>
  <c r="S29" i="54"/>
  <c r="T30" i="54"/>
  <c r="S35" i="54"/>
  <c r="T39" i="54"/>
  <c r="T41" i="54"/>
  <c r="T45" i="54"/>
  <c r="T49" i="54"/>
  <c r="T53" i="54"/>
  <c r="T57" i="54"/>
  <c r="T61" i="54"/>
  <c r="T65" i="54"/>
  <c r="T23" i="54"/>
  <c r="S28" i="54"/>
  <c r="S37" i="54"/>
  <c r="S46" i="54"/>
  <c r="S50" i="54"/>
  <c r="S54" i="54"/>
  <c r="S58" i="54"/>
  <c r="S66" i="54"/>
  <c r="S5" i="54"/>
  <c r="T6" i="54"/>
  <c r="S13" i="54"/>
  <c r="S19" i="54"/>
  <c r="T20" i="54"/>
  <c r="S27" i="54"/>
  <c r="T28" i="54"/>
  <c r="T37" i="54"/>
  <c r="T42" i="54"/>
  <c r="T46" i="54"/>
  <c r="T50" i="54"/>
  <c r="T54" i="54"/>
  <c r="T58" i="54"/>
  <c r="T62" i="54"/>
  <c r="T66" i="54"/>
  <c r="S6" i="54"/>
  <c r="T7" i="54"/>
  <c r="T21" i="54"/>
  <c r="T29" i="54"/>
  <c r="T35" i="54"/>
  <c r="S42" i="54"/>
  <c r="S62" i="54"/>
  <c r="S4" i="54"/>
  <c r="T5" i="54"/>
  <c r="S12" i="54"/>
  <c r="T13" i="54"/>
  <c r="S18" i="54"/>
  <c r="T19" i="54"/>
  <c r="S26" i="54"/>
  <c r="T27" i="54"/>
  <c r="S38" i="54"/>
  <c r="S40" i="54"/>
  <c r="S43" i="54"/>
  <c r="S47" i="54"/>
  <c r="S51" i="54"/>
  <c r="S55" i="54"/>
  <c r="S59" i="54"/>
  <c r="S63" i="54"/>
  <c r="S67" i="54"/>
  <c r="S25" i="54"/>
  <c r="T26" i="54"/>
  <c r="S34" i="54"/>
  <c r="S36" i="54"/>
  <c r="T38" i="54"/>
  <c r="T40" i="54"/>
  <c r="T43" i="54"/>
  <c r="T47" i="54"/>
  <c r="T51" i="54"/>
  <c r="T55" i="54"/>
  <c r="T59" i="54"/>
  <c r="T63" i="54"/>
  <c r="T67" i="54"/>
  <c r="S11" i="54"/>
  <c r="T12" i="54"/>
  <c r="S17" i="54"/>
  <c r="T18" i="54"/>
  <c r="S10" i="54"/>
  <c r="T11" i="54"/>
  <c r="S15" i="54"/>
  <c r="S16" i="54"/>
  <c r="T17" i="54"/>
  <c r="S24" i="54"/>
  <c r="T25" i="54"/>
  <c r="S33" i="54"/>
  <c r="T34" i="54"/>
  <c r="T36" i="54"/>
  <c r="S44" i="54"/>
  <c r="S48" i="54"/>
  <c r="S52" i="54"/>
  <c r="S56" i="54"/>
  <c r="S60" i="54"/>
  <c r="S64" i="54"/>
  <c r="S68" i="54"/>
  <c r="T9" i="54"/>
  <c r="S9" i="54"/>
  <c r="T10" i="54"/>
  <c r="S14" i="54"/>
  <c r="T15" i="54"/>
  <c r="T16" i="54"/>
  <c r="S23" i="54"/>
  <c r="S31" i="54"/>
  <c r="S32" i="54"/>
  <c r="T33" i="54"/>
  <c r="T44" i="54"/>
  <c r="T48" i="54"/>
  <c r="T52" i="54"/>
  <c r="T56" i="54"/>
  <c r="T60" i="54"/>
  <c r="T64" i="54"/>
  <c r="S30" i="53"/>
  <c r="T31" i="53"/>
  <c r="S41" i="53"/>
  <c r="S45" i="53"/>
  <c r="S53" i="53"/>
  <c r="S57" i="53"/>
  <c r="S61" i="53"/>
  <c r="S65" i="53"/>
  <c r="S7" i="53"/>
  <c r="T8" i="53"/>
  <c r="S21" i="53"/>
  <c r="T22" i="53"/>
  <c r="S29" i="53"/>
  <c r="T30" i="53"/>
  <c r="S35" i="53"/>
  <c r="T39" i="53"/>
  <c r="T41" i="53"/>
  <c r="T45" i="53"/>
  <c r="T49" i="53"/>
  <c r="T53" i="53"/>
  <c r="T57" i="53"/>
  <c r="T61" i="53"/>
  <c r="T65" i="53"/>
  <c r="T14" i="53"/>
  <c r="S22" i="53"/>
  <c r="S49" i="53"/>
  <c r="S6" i="53"/>
  <c r="T7" i="53"/>
  <c r="S20" i="53"/>
  <c r="T21" i="53"/>
  <c r="S28" i="53"/>
  <c r="T29" i="53"/>
  <c r="T35" i="53"/>
  <c r="S37" i="53"/>
  <c r="S42" i="53"/>
  <c r="S46" i="53"/>
  <c r="S50" i="53"/>
  <c r="S54" i="53"/>
  <c r="S58" i="53"/>
  <c r="S62" i="53"/>
  <c r="S66" i="53"/>
  <c r="S5" i="53"/>
  <c r="T6" i="53"/>
  <c r="S13" i="53"/>
  <c r="S19" i="53"/>
  <c r="T20" i="53"/>
  <c r="S27" i="53"/>
  <c r="T28" i="53"/>
  <c r="T37" i="53"/>
  <c r="T42" i="53"/>
  <c r="T46" i="53"/>
  <c r="T50" i="53"/>
  <c r="T54" i="53"/>
  <c r="T58" i="53"/>
  <c r="T62" i="53"/>
  <c r="T66" i="53"/>
  <c r="T23" i="53"/>
  <c r="S39" i="53"/>
  <c r="S4" i="53"/>
  <c r="T5" i="53"/>
  <c r="S12" i="53"/>
  <c r="T13" i="53"/>
  <c r="S18" i="53"/>
  <c r="T19" i="53"/>
  <c r="S26" i="53"/>
  <c r="T27" i="53"/>
  <c r="S38" i="53"/>
  <c r="S40" i="53"/>
  <c r="S43" i="53"/>
  <c r="S47" i="53"/>
  <c r="S51" i="53"/>
  <c r="S55" i="53"/>
  <c r="S59" i="53"/>
  <c r="S63" i="53"/>
  <c r="S67" i="53"/>
  <c r="T4" i="53"/>
  <c r="S11" i="53"/>
  <c r="T12" i="53"/>
  <c r="S17" i="53"/>
  <c r="T18" i="53"/>
  <c r="S25" i="53"/>
  <c r="T26" i="53"/>
  <c r="S34" i="53"/>
  <c r="S36" i="53"/>
  <c r="T38" i="53"/>
  <c r="T40" i="53"/>
  <c r="T43" i="53"/>
  <c r="T47" i="53"/>
  <c r="T51" i="53"/>
  <c r="T55" i="53"/>
  <c r="T59" i="53"/>
  <c r="T63" i="53"/>
  <c r="T67" i="53"/>
  <c r="S10" i="53"/>
  <c r="T11" i="53"/>
  <c r="S15" i="53"/>
  <c r="S16" i="53"/>
  <c r="T17" i="53"/>
  <c r="S24" i="53"/>
  <c r="T25" i="53"/>
  <c r="S33" i="53"/>
  <c r="T34" i="53"/>
  <c r="T36" i="53"/>
  <c r="S44" i="53"/>
  <c r="S48" i="53"/>
  <c r="S52" i="53"/>
  <c r="S56" i="53"/>
  <c r="S60" i="53"/>
  <c r="S64" i="53"/>
  <c r="S68" i="53"/>
  <c r="S9" i="53"/>
  <c r="T10" i="53"/>
  <c r="S14" i="53"/>
  <c r="T15" i="53"/>
  <c r="T16" i="53"/>
  <c r="S23" i="53"/>
  <c r="T24" i="53"/>
  <c r="S31" i="53"/>
  <c r="S32" i="53"/>
  <c r="T33" i="53"/>
  <c r="T44" i="53"/>
  <c r="T48" i="53"/>
  <c r="T52" i="53"/>
  <c r="T56" i="53"/>
  <c r="T60" i="53"/>
  <c r="T64" i="53"/>
  <c r="S30" i="52"/>
  <c r="T31" i="52"/>
  <c r="T32" i="52"/>
  <c r="S39" i="52"/>
  <c r="S41" i="52"/>
  <c r="S45" i="52"/>
  <c r="S49" i="52"/>
  <c r="S57" i="52"/>
  <c r="S61" i="52"/>
  <c r="S65" i="52"/>
  <c r="S7" i="52"/>
  <c r="T8" i="52"/>
  <c r="S21" i="52"/>
  <c r="T22" i="52"/>
  <c r="S29" i="52"/>
  <c r="T30" i="52"/>
  <c r="S35" i="52"/>
  <c r="T39" i="52"/>
  <c r="T41" i="52"/>
  <c r="T45" i="52"/>
  <c r="T49" i="52"/>
  <c r="T53" i="52"/>
  <c r="T57" i="52"/>
  <c r="T61" i="52"/>
  <c r="T65" i="52"/>
  <c r="T14" i="52"/>
  <c r="T23" i="52"/>
  <c r="S53" i="52"/>
  <c r="S6" i="52"/>
  <c r="T7" i="52"/>
  <c r="S20" i="52"/>
  <c r="T21" i="52"/>
  <c r="S28" i="52"/>
  <c r="T29" i="52"/>
  <c r="T35" i="52"/>
  <c r="S37" i="52"/>
  <c r="S42" i="52"/>
  <c r="S46" i="52"/>
  <c r="S50" i="52"/>
  <c r="S54" i="52"/>
  <c r="S58" i="52"/>
  <c r="S62" i="52"/>
  <c r="S66" i="52"/>
  <c r="S5" i="52"/>
  <c r="T6" i="52"/>
  <c r="S13" i="52"/>
  <c r="S19" i="52"/>
  <c r="T20" i="52"/>
  <c r="S27" i="52"/>
  <c r="T28" i="52"/>
  <c r="T37" i="52"/>
  <c r="T42" i="52"/>
  <c r="T46" i="52"/>
  <c r="T50" i="52"/>
  <c r="T54" i="52"/>
  <c r="T58" i="52"/>
  <c r="T62" i="52"/>
  <c r="T66" i="52"/>
  <c r="S8" i="52"/>
  <c r="S4" i="52"/>
  <c r="T5" i="52"/>
  <c r="S12" i="52"/>
  <c r="T13" i="52"/>
  <c r="S18" i="52"/>
  <c r="T19" i="52"/>
  <c r="S26" i="52"/>
  <c r="T27" i="52"/>
  <c r="S38" i="52"/>
  <c r="S40" i="52"/>
  <c r="S43" i="52"/>
  <c r="S47" i="52"/>
  <c r="S51" i="52"/>
  <c r="S55" i="52"/>
  <c r="S59" i="52"/>
  <c r="S63" i="52"/>
  <c r="S67" i="52"/>
  <c r="S11" i="52"/>
  <c r="T12" i="52"/>
  <c r="S17" i="52"/>
  <c r="T18" i="52"/>
  <c r="S25" i="52"/>
  <c r="S34" i="52"/>
  <c r="S36" i="52"/>
  <c r="T38" i="52"/>
  <c r="T40" i="52"/>
  <c r="T43" i="52"/>
  <c r="T47" i="52"/>
  <c r="T51" i="52"/>
  <c r="T55" i="52"/>
  <c r="T59" i="52"/>
  <c r="T63" i="52"/>
  <c r="T67" i="52"/>
  <c r="S10" i="52"/>
  <c r="T11" i="52"/>
  <c r="S15" i="52"/>
  <c r="S16" i="52"/>
  <c r="T17" i="52"/>
  <c r="S24" i="52"/>
  <c r="T25" i="52"/>
  <c r="S33" i="52"/>
  <c r="T34" i="52"/>
  <c r="T36" i="52"/>
  <c r="S44" i="52"/>
  <c r="S48" i="52"/>
  <c r="S52" i="52"/>
  <c r="S56" i="52"/>
  <c r="S60" i="52"/>
  <c r="S64" i="52"/>
  <c r="S68" i="52"/>
  <c r="S9" i="52"/>
  <c r="T10" i="52"/>
  <c r="S14" i="52"/>
  <c r="T15" i="52"/>
  <c r="T16" i="52"/>
  <c r="S23" i="52"/>
  <c r="T24" i="52"/>
  <c r="S31" i="52"/>
  <c r="S32" i="52"/>
  <c r="T33" i="52"/>
  <c r="T44" i="52"/>
  <c r="T48" i="52"/>
  <c r="T52" i="52"/>
  <c r="T56" i="52"/>
  <c r="T60" i="52"/>
  <c r="T64" i="52"/>
  <c r="S22" i="51"/>
  <c r="T23" i="51"/>
  <c r="S30" i="51"/>
  <c r="T31" i="51"/>
  <c r="T32" i="51"/>
  <c r="S39" i="51"/>
  <c r="S41" i="51"/>
  <c r="S45" i="51"/>
  <c r="S49" i="51"/>
  <c r="S53" i="51"/>
  <c r="S57" i="51"/>
  <c r="S61" i="51"/>
  <c r="S65" i="51"/>
  <c r="S7" i="51"/>
  <c r="T8" i="51"/>
  <c r="S21" i="51"/>
  <c r="T22" i="51"/>
  <c r="S29" i="51"/>
  <c r="T30" i="51"/>
  <c r="S35" i="51"/>
  <c r="T39" i="51"/>
  <c r="T41" i="51"/>
  <c r="T45" i="51"/>
  <c r="T49" i="51"/>
  <c r="T53" i="51"/>
  <c r="T57" i="51"/>
  <c r="T61" i="51"/>
  <c r="T65" i="51"/>
  <c r="S6" i="51"/>
  <c r="T7" i="51"/>
  <c r="S20" i="51"/>
  <c r="T21" i="51"/>
  <c r="S28" i="51"/>
  <c r="T29" i="51"/>
  <c r="T35" i="51"/>
  <c r="S37" i="51"/>
  <c r="S42" i="51"/>
  <c r="S46" i="51"/>
  <c r="S50" i="51"/>
  <c r="S54" i="51"/>
  <c r="S58" i="51"/>
  <c r="S62" i="51"/>
  <c r="S66" i="51"/>
  <c r="S5" i="51"/>
  <c r="T6" i="51"/>
  <c r="S13" i="51"/>
  <c r="S19" i="51"/>
  <c r="T20" i="51"/>
  <c r="S27" i="51"/>
  <c r="T28" i="51"/>
  <c r="T37" i="51"/>
  <c r="T42" i="51"/>
  <c r="T46" i="51"/>
  <c r="T50" i="51"/>
  <c r="T54" i="51"/>
  <c r="T58" i="51"/>
  <c r="T62" i="51"/>
  <c r="T66" i="51"/>
  <c r="S4" i="51"/>
  <c r="T5" i="51"/>
  <c r="S12" i="51"/>
  <c r="T13" i="51"/>
  <c r="S18" i="51"/>
  <c r="T19" i="51"/>
  <c r="S26" i="51"/>
  <c r="T27" i="51"/>
  <c r="S38" i="51"/>
  <c r="S40" i="51"/>
  <c r="S43" i="51"/>
  <c r="S47" i="51"/>
  <c r="S51" i="51"/>
  <c r="S55" i="51"/>
  <c r="S59" i="51"/>
  <c r="S63" i="51"/>
  <c r="S67" i="51"/>
  <c r="T14" i="51"/>
  <c r="T4" i="51"/>
  <c r="S11" i="51"/>
  <c r="T12" i="51"/>
  <c r="S17" i="51"/>
  <c r="T18" i="51"/>
  <c r="S25" i="51"/>
  <c r="T26" i="51"/>
  <c r="S34" i="51"/>
  <c r="S36" i="51"/>
  <c r="T38" i="51"/>
  <c r="T40" i="51"/>
  <c r="T43" i="51"/>
  <c r="T47" i="51"/>
  <c r="T51" i="51"/>
  <c r="T55" i="51"/>
  <c r="T59" i="51"/>
  <c r="T63" i="51"/>
  <c r="T67" i="51"/>
  <c r="S10" i="51"/>
  <c r="T11" i="51"/>
  <c r="S15" i="51"/>
  <c r="S16" i="51"/>
  <c r="T17" i="51"/>
  <c r="S24" i="51"/>
  <c r="T25" i="51"/>
  <c r="S33" i="51"/>
  <c r="T34" i="51"/>
  <c r="T36" i="51"/>
  <c r="S44" i="51"/>
  <c r="S48" i="51"/>
  <c r="S52" i="51"/>
  <c r="S56" i="51"/>
  <c r="S60" i="51"/>
  <c r="S64" i="51"/>
  <c r="S68" i="51"/>
  <c r="S9" i="51"/>
  <c r="T10" i="51"/>
  <c r="S14" i="51"/>
  <c r="T15" i="51"/>
  <c r="T16" i="51"/>
  <c r="S23" i="51"/>
  <c r="S31" i="51"/>
  <c r="S32" i="51"/>
  <c r="T33" i="51"/>
  <c r="T44" i="51"/>
  <c r="T48" i="51"/>
  <c r="T52" i="51"/>
  <c r="T56" i="51"/>
  <c r="T60" i="51"/>
  <c r="T64" i="51"/>
  <c r="T68" i="50"/>
  <c r="S37" i="50"/>
  <c r="S40" i="50"/>
  <c r="S42" i="50"/>
  <c r="S45" i="50"/>
  <c r="S49" i="50"/>
  <c r="S53" i="50"/>
  <c r="S57" i="50"/>
  <c r="S61" i="50"/>
  <c r="S65" i="50"/>
  <c r="S35" i="50"/>
  <c r="T37" i="50"/>
  <c r="T40" i="50"/>
  <c r="T42" i="50"/>
  <c r="T45" i="50"/>
  <c r="T49" i="50"/>
  <c r="T53" i="50"/>
  <c r="T57" i="50"/>
  <c r="T61" i="50"/>
  <c r="T65" i="50"/>
  <c r="T35" i="50"/>
  <c r="S50" i="50"/>
  <c r="S66" i="50"/>
  <c r="T38" i="50"/>
  <c r="T46" i="50"/>
  <c r="T50" i="50"/>
  <c r="T54" i="50"/>
  <c r="T58" i="50"/>
  <c r="T62" i="50"/>
  <c r="T66" i="50"/>
  <c r="S38" i="50"/>
  <c r="S46" i="50"/>
  <c r="S62" i="50"/>
  <c r="S39" i="50"/>
  <c r="S41" i="50"/>
  <c r="S43" i="50"/>
  <c r="S47" i="50"/>
  <c r="S51" i="50"/>
  <c r="S55" i="50"/>
  <c r="S59" i="50"/>
  <c r="S63" i="50"/>
  <c r="S67" i="50"/>
  <c r="S54" i="50"/>
  <c r="S34" i="50"/>
  <c r="S36" i="50"/>
  <c r="T39" i="50"/>
  <c r="T41" i="50"/>
  <c r="T43" i="50"/>
  <c r="T47" i="50"/>
  <c r="T51" i="50"/>
  <c r="T55" i="50"/>
  <c r="T59" i="50"/>
  <c r="T63" i="50"/>
  <c r="T67" i="50"/>
  <c r="S58" i="50"/>
  <c r="S33" i="50"/>
  <c r="T34" i="50"/>
  <c r="T36" i="50"/>
  <c r="S44" i="50"/>
  <c r="S48" i="50"/>
  <c r="S52" i="50"/>
  <c r="S56" i="50"/>
  <c r="S60" i="50"/>
  <c r="S64" i="50"/>
  <c r="S68" i="50"/>
  <c r="T33" i="50"/>
  <c r="T44" i="50"/>
  <c r="T48" i="50"/>
  <c r="T52" i="50"/>
  <c r="T56" i="50"/>
  <c r="T60" i="50"/>
  <c r="T64" i="50"/>
  <c r="W6" i="20"/>
  <c r="W7" i="20" s="1"/>
  <c r="U5" i="20"/>
  <c r="U7" i="20" s="1"/>
  <c r="S6" i="20"/>
  <c r="Q5" i="20"/>
  <c r="O6" i="20"/>
  <c r="M4" i="20"/>
  <c r="M5" i="20"/>
  <c r="K4" i="20"/>
  <c r="I6" i="20"/>
  <c r="G6" i="20"/>
  <c r="Y10" i="20"/>
  <c r="Y11" i="20"/>
  <c r="Y12" i="20"/>
  <c r="Y13" i="20"/>
  <c r="Y5" i="20"/>
  <c r="Y7" i="20" s="1"/>
  <c r="W11" i="20"/>
  <c r="W12" i="20"/>
  <c r="W13" i="20"/>
  <c r="W10" i="20"/>
  <c r="U11" i="20"/>
  <c r="U12" i="20"/>
  <c r="U13" i="20"/>
  <c r="U10" i="20"/>
  <c r="S11" i="20"/>
  <c r="S14" i="20" s="1"/>
  <c r="S5" i="20"/>
  <c r="Q10" i="20"/>
  <c r="Q13" i="20"/>
  <c r="O10" i="20"/>
  <c r="O11" i="20"/>
  <c r="O12" i="20"/>
  <c r="O13" i="20"/>
  <c r="O5" i="20"/>
  <c r="M11" i="20"/>
  <c r="M12" i="20"/>
  <c r="M13" i="20"/>
  <c r="M10" i="20"/>
  <c r="K11" i="20"/>
  <c r="K12" i="20"/>
  <c r="K13" i="20"/>
  <c r="K6" i="20"/>
  <c r="I10" i="20"/>
  <c r="I11" i="20"/>
  <c r="I12" i="20"/>
  <c r="I13" i="20"/>
  <c r="I5" i="20"/>
  <c r="Y80" i="20"/>
  <c r="X20" i="20"/>
  <c r="X25" i="20"/>
  <c r="X57" i="20" s="1"/>
  <c r="U80" i="20"/>
  <c r="V19" i="20"/>
  <c r="Q80" i="20"/>
  <c r="R39" i="20"/>
  <c r="O80" i="20"/>
  <c r="P19" i="20"/>
  <c r="M80" i="20"/>
  <c r="N39" i="20"/>
  <c r="L19" i="20"/>
  <c r="L34" i="20"/>
  <c r="L36" i="20"/>
  <c r="L44" i="20"/>
  <c r="L20" i="20"/>
  <c r="K80" i="20"/>
  <c r="L25" i="20"/>
  <c r="L57" i="20" s="1"/>
  <c r="I80" i="20"/>
  <c r="J31" i="20"/>
  <c r="J19" i="20"/>
  <c r="J22" i="20"/>
  <c r="J55" i="20" s="1"/>
  <c r="X35" i="20"/>
  <c r="Z18" i="20"/>
  <c r="L22" i="20"/>
  <c r="L55" i="20" s="1"/>
  <c r="V26" i="20"/>
  <c r="V58" i="20" s="1"/>
  <c r="J29" i="20"/>
  <c r="T45" i="20"/>
  <c r="V20" i="20"/>
  <c r="I4" i="20"/>
  <c r="H40" i="50" l="1"/>
  <c r="I40" i="50" s="1"/>
  <c r="E78" i="20"/>
  <c r="E75" i="20"/>
  <c r="E76" i="20"/>
  <c r="E77" i="20"/>
  <c r="AC59" i="20"/>
  <c r="K7" i="20"/>
  <c r="Q7" i="20"/>
  <c r="I7" i="20"/>
  <c r="S7" i="20"/>
  <c r="O7" i="20"/>
  <c r="M7" i="20"/>
  <c r="K14" i="20"/>
  <c r="U14" i="20"/>
  <c r="Y14" i="20"/>
  <c r="M14" i="20"/>
  <c r="I14" i="20"/>
  <c r="Q14" i="20"/>
  <c r="O14" i="20"/>
  <c r="W14" i="20"/>
  <c r="Z31" i="20"/>
  <c r="X41" i="20"/>
  <c r="V24" i="20"/>
  <c r="T29" i="20"/>
  <c r="R19" i="20"/>
  <c r="J24" i="20"/>
  <c r="N43" i="20"/>
  <c r="R22" i="20"/>
  <c r="R55" i="20" s="1"/>
  <c r="T26" i="20"/>
  <c r="T58" i="20" s="1"/>
  <c r="X28" i="20"/>
  <c r="Z33" i="20"/>
  <c r="J34" i="20"/>
  <c r="N37" i="20"/>
  <c r="R18" i="20"/>
  <c r="T28" i="20"/>
  <c r="X24" i="20"/>
  <c r="J33" i="20"/>
  <c r="N32" i="20"/>
  <c r="P39" i="20"/>
  <c r="T36" i="20"/>
  <c r="V32" i="20"/>
  <c r="X45" i="20"/>
  <c r="Z26" i="20"/>
  <c r="Z58" i="20" s="1"/>
  <c r="J25" i="20"/>
  <c r="J57" i="20" s="1"/>
  <c r="J23" i="20"/>
  <c r="J40" i="20"/>
  <c r="L26" i="20"/>
  <c r="L58" i="20" s="1"/>
  <c r="L39" i="20"/>
  <c r="L32" i="20"/>
  <c r="L29" i="20"/>
  <c r="N20" i="20"/>
  <c r="N26" i="20"/>
  <c r="N58" i="20" s="1"/>
  <c r="P26" i="20"/>
  <c r="P58" i="20" s="1"/>
  <c r="P33" i="20"/>
  <c r="R32" i="20"/>
  <c r="R28" i="20"/>
  <c r="R21" i="20"/>
  <c r="R40" i="20"/>
  <c r="T41" i="20"/>
  <c r="T34" i="20"/>
  <c r="T24" i="20"/>
  <c r="V43" i="20"/>
  <c r="V35" i="20"/>
  <c r="V46" i="20"/>
  <c r="X23" i="20"/>
  <c r="X43" i="20"/>
  <c r="Z43" i="20"/>
  <c r="Z36" i="20"/>
  <c r="Z40" i="20"/>
  <c r="J38" i="20"/>
  <c r="P38" i="20"/>
  <c r="R33" i="20"/>
  <c r="V44" i="20"/>
  <c r="Z30" i="20"/>
  <c r="J43" i="20"/>
  <c r="L45" i="20"/>
  <c r="P20" i="20"/>
  <c r="R20" i="20"/>
  <c r="V37" i="20"/>
  <c r="X39" i="20"/>
  <c r="J39" i="20"/>
  <c r="N47" i="20"/>
  <c r="P32" i="20"/>
  <c r="R35" i="20"/>
  <c r="T43" i="20"/>
  <c r="X21" i="20"/>
  <c r="X54" i="20" s="1"/>
  <c r="Z41" i="20"/>
  <c r="J26" i="20"/>
  <c r="J58" i="20" s="1"/>
  <c r="L18" i="20"/>
  <c r="N41" i="20"/>
  <c r="N29" i="20"/>
  <c r="N46" i="20"/>
  <c r="N42" i="20"/>
  <c r="P41" i="20"/>
  <c r="P21" i="20"/>
  <c r="P36" i="20"/>
  <c r="P45" i="20"/>
  <c r="R26" i="20"/>
  <c r="R58" i="20" s="1"/>
  <c r="R23" i="20"/>
  <c r="R31" i="20"/>
  <c r="T19" i="20"/>
  <c r="T30" i="20"/>
  <c r="T18" i="20"/>
  <c r="V39" i="20"/>
  <c r="V33" i="20"/>
  <c r="V47" i="20"/>
  <c r="V28" i="20"/>
  <c r="X19" i="20"/>
  <c r="X30" i="20"/>
  <c r="X22" i="20"/>
  <c r="X55" i="20" s="1"/>
  <c r="Z35" i="20"/>
  <c r="Z28" i="20"/>
  <c r="Z34" i="20"/>
  <c r="J36" i="20"/>
  <c r="N30" i="20"/>
  <c r="P29" i="20"/>
  <c r="T42" i="20"/>
  <c r="V25" i="20"/>
  <c r="V57" i="20" s="1"/>
  <c r="V42" i="20"/>
  <c r="Z39" i="20"/>
  <c r="J35" i="20"/>
  <c r="L28" i="20"/>
  <c r="P43" i="20"/>
  <c r="T44" i="20"/>
  <c r="V45" i="20"/>
  <c r="Z23" i="20"/>
  <c r="J28" i="20"/>
  <c r="L38" i="20"/>
  <c r="P24" i="20"/>
  <c r="R42" i="20"/>
  <c r="T39" i="20"/>
  <c r="X32" i="20"/>
  <c r="Z29" i="20"/>
  <c r="J20" i="20"/>
  <c r="J21" i="20"/>
  <c r="J46" i="20"/>
  <c r="J41" i="20"/>
  <c r="L35" i="20"/>
  <c r="L47" i="20"/>
  <c r="L42" i="20"/>
  <c r="N34" i="20"/>
  <c r="N44" i="20"/>
  <c r="N28" i="20"/>
  <c r="N33" i="20"/>
  <c r="N40" i="20"/>
  <c r="P18" i="20"/>
  <c r="P28" i="20"/>
  <c r="P34" i="20"/>
  <c r="P42" i="20"/>
  <c r="P25" i="20"/>
  <c r="P57" i="20" s="1"/>
  <c r="R44" i="20"/>
  <c r="R43" i="20"/>
  <c r="R30" i="20"/>
  <c r="T22" i="20"/>
  <c r="T55" i="20" s="1"/>
  <c r="T38" i="20"/>
  <c r="T46" i="20"/>
  <c r="V34" i="20"/>
  <c r="V29" i="20"/>
  <c r="V18" i="20"/>
  <c r="X29" i="20"/>
  <c r="X37" i="20"/>
  <c r="X42" i="20"/>
  <c r="X31" i="20"/>
  <c r="Z44" i="20"/>
  <c r="Z22" i="20"/>
  <c r="Z55" i="20" s="1"/>
  <c r="L30" i="20"/>
  <c r="P44" i="20"/>
  <c r="R25" i="20"/>
  <c r="R57" i="20" s="1"/>
  <c r="V30" i="20"/>
  <c r="X34" i="20"/>
  <c r="J32" i="20"/>
  <c r="J61" i="20" s="1"/>
  <c r="N18" i="20"/>
  <c r="T20" i="20"/>
  <c r="X46" i="20"/>
  <c r="Z19" i="20"/>
  <c r="Z53" i="20" s="1"/>
  <c r="L43" i="20"/>
  <c r="N38" i="20"/>
  <c r="R46" i="20"/>
  <c r="T31" i="20"/>
  <c r="V38" i="20"/>
  <c r="Z38" i="20"/>
  <c r="J30" i="20"/>
  <c r="J47" i="20"/>
  <c r="L33" i="20"/>
  <c r="L21" i="20"/>
  <c r="L54" i="20" s="1"/>
  <c r="L40" i="20"/>
  <c r="N25" i="20"/>
  <c r="N57" i="20" s="1"/>
  <c r="N36" i="20"/>
  <c r="N19" i="20"/>
  <c r="N21" i="20"/>
  <c r="N31" i="20"/>
  <c r="P23" i="20"/>
  <c r="P37" i="20"/>
  <c r="P22" i="20"/>
  <c r="P55" i="20" s="1"/>
  <c r="P40" i="20"/>
  <c r="P35" i="20"/>
  <c r="R36" i="20"/>
  <c r="R24" i="20"/>
  <c r="R37" i="20"/>
  <c r="R45" i="20"/>
  <c r="T35" i="20"/>
  <c r="T21" i="20"/>
  <c r="T47" i="20"/>
  <c r="V41" i="20"/>
  <c r="V22" i="20"/>
  <c r="V55" i="20" s="1"/>
  <c r="V21" i="20"/>
  <c r="V54" i="20" s="1"/>
  <c r="X33" i="20"/>
  <c r="X38" i="20"/>
  <c r="X40" i="20"/>
  <c r="X26" i="20"/>
  <c r="X58" i="20" s="1"/>
  <c r="Z25" i="20"/>
  <c r="Z57" i="20" s="1"/>
  <c r="Z24" i="20"/>
  <c r="Z32" i="20"/>
  <c r="J45" i="20"/>
  <c r="L24" i="20"/>
  <c r="P47" i="20"/>
  <c r="T25" i="20"/>
  <c r="T57" i="20" s="1"/>
  <c r="X18" i="20"/>
  <c r="Z47" i="20"/>
  <c r="L37" i="20"/>
  <c r="P46" i="20"/>
  <c r="T40" i="20"/>
  <c r="V36" i="20"/>
  <c r="Z21" i="20"/>
  <c r="J42" i="20"/>
  <c r="R29" i="20"/>
  <c r="J37" i="20"/>
  <c r="J18" i="20"/>
  <c r="J44" i="20"/>
  <c r="L23" i="20"/>
  <c r="L46" i="20"/>
  <c r="L41" i="20"/>
  <c r="L31" i="20"/>
  <c r="N35" i="20"/>
  <c r="N22" i="20"/>
  <c r="N55" i="20" s="1"/>
  <c r="N24" i="20"/>
  <c r="N23" i="20"/>
  <c r="N45" i="20"/>
  <c r="P30" i="20"/>
  <c r="P31" i="20"/>
  <c r="R41" i="20"/>
  <c r="R34" i="20"/>
  <c r="R47" i="20"/>
  <c r="R38" i="20"/>
  <c r="T32" i="20"/>
  <c r="T33" i="20"/>
  <c r="T37" i="20"/>
  <c r="T23" i="20"/>
  <c r="V31" i="20"/>
  <c r="V40" i="20"/>
  <c r="V23" i="20"/>
  <c r="X47" i="20"/>
  <c r="X44" i="20"/>
  <c r="X36" i="20"/>
  <c r="Z37" i="20"/>
  <c r="Z20" i="20"/>
  <c r="Z46" i="20"/>
  <c r="Z45" i="20"/>
  <c r="Z42" i="20"/>
  <c r="G79" i="20"/>
  <c r="G78" i="20"/>
  <c r="G77" i="20"/>
  <c r="G76" i="20"/>
  <c r="G75" i="20"/>
  <c r="G74" i="20"/>
  <c r="G73" i="20"/>
  <c r="G13" i="20"/>
  <c r="G12" i="20"/>
  <c r="G11" i="20"/>
  <c r="G10" i="20"/>
  <c r="G4" i="20"/>
  <c r="G7" i="20" s="1"/>
  <c r="E74" i="20"/>
  <c r="E13" i="20"/>
  <c r="E12" i="20"/>
  <c r="E11" i="20"/>
  <c r="E10" i="20"/>
  <c r="H23" i="19"/>
  <c r="J23" i="19" s="1"/>
  <c r="A22" i="19"/>
  <c r="B22" i="19" s="1"/>
  <c r="A25" i="19"/>
  <c r="B25" i="19" s="1"/>
  <c r="A32" i="19"/>
  <c r="B32" i="19" s="1"/>
  <c r="A35" i="19"/>
  <c r="B35" i="19" s="1"/>
  <c r="H16" i="19"/>
  <c r="H17" i="19"/>
  <c r="H18" i="19"/>
  <c r="H19" i="19"/>
  <c r="H20" i="19"/>
  <c r="H21" i="19"/>
  <c r="H22" i="19"/>
  <c r="H24" i="19"/>
  <c r="H25" i="19"/>
  <c r="H26" i="19"/>
  <c r="H27" i="19"/>
  <c r="H28" i="19"/>
  <c r="H29" i="19"/>
  <c r="H30" i="19"/>
  <c r="J30" i="19" s="1"/>
  <c r="H31" i="19"/>
  <c r="H32" i="19"/>
  <c r="H33" i="19"/>
  <c r="H34" i="19"/>
  <c r="J34" i="19" s="1"/>
  <c r="H15" i="19"/>
  <c r="J15" i="19" s="1"/>
  <c r="H13" i="19"/>
  <c r="F13" i="19"/>
  <c r="H12" i="19"/>
  <c r="F12" i="19"/>
  <c r="T11" i="19" s="1"/>
  <c r="H11" i="19"/>
  <c r="H10" i="19"/>
  <c r="A67" i="20"/>
  <c r="A62" i="20"/>
  <c r="P10" i="21"/>
  <c r="O10" i="21"/>
  <c r="N10" i="21"/>
  <c r="M10" i="21"/>
  <c r="L10" i="21"/>
  <c r="K10" i="21"/>
  <c r="J10" i="21"/>
  <c r="I10" i="21"/>
  <c r="H10" i="21"/>
  <c r="G10" i="21"/>
  <c r="F10" i="21"/>
  <c r="E10" i="21"/>
  <c r="F4" i="21"/>
  <c r="G4" i="21"/>
  <c r="H4" i="21"/>
  <c r="I4" i="21"/>
  <c r="J4" i="21"/>
  <c r="K4" i="21"/>
  <c r="L4" i="21"/>
  <c r="M4" i="21"/>
  <c r="N4" i="21"/>
  <c r="O4" i="21"/>
  <c r="P4" i="21"/>
  <c r="E4" i="21"/>
  <c r="B36" i="50" l="1"/>
  <c r="E79" i="20"/>
  <c r="E73" i="20"/>
  <c r="E80" i="20" s="1"/>
  <c r="D35" i="20"/>
  <c r="J22" i="19"/>
  <c r="D42" i="20"/>
  <c r="J29" i="19"/>
  <c r="D33" i="20"/>
  <c r="J20" i="19"/>
  <c r="D34" i="20"/>
  <c r="J21" i="19"/>
  <c r="I13" i="19"/>
  <c r="J13" i="19"/>
  <c r="D41" i="20"/>
  <c r="J28" i="19"/>
  <c r="D32" i="20"/>
  <c r="J19" i="19"/>
  <c r="D44" i="20"/>
  <c r="J31" i="19"/>
  <c r="D40" i="20"/>
  <c r="J27" i="19"/>
  <c r="D39" i="20"/>
  <c r="J26" i="19"/>
  <c r="D30" i="20"/>
  <c r="J17" i="19"/>
  <c r="D31" i="20"/>
  <c r="J18" i="19"/>
  <c r="D23" i="20"/>
  <c r="J10" i="19"/>
  <c r="D46" i="20"/>
  <c r="J33" i="19"/>
  <c r="D38" i="20"/>
  <c r="J25" i="19"/>
  <c r="D29" i="20"/>
  <c r="J16" i="19"/>
  <c r="I12" i="19"/>
  <c r="J12" i="19"/>
  <c r="D24" i="20"/>
  <c r="J11" i="19"/>
  <c r="D45" i="20"/>
  <c r="J32" i="19"/>
  <c r="D37" i="20"/>
  <c r="J24" i="19"/>
  <c r="I30" i="19"/>
  <c r="D43" i="20"/>
  <c r="I23" i="19"/>
  <c r="D36" i="20"/>
  <c r="D62" i="20" s="1"/>
  <c r="I34" i="19"/>
  <c r="D47" i="20"/>
  <c r="H35" i="19"/>
  <c r="D28" i="20"/>
  <c r="P61" i="20"/>
  <c r="V56" i="20"/>
  <c r="R48" i="20"/>
  <c r="T48" i="20"/>
  <c r="J27" i="20"/>
  <c r="P48" i="20"/>
  <c r="R27" i="20"/>
  <c r="V27" i="20"/>
  <c r="P27" i="20"/>
  <c r="V48" i="20"/>
  <c r="X27" i="20"/>
  <c r="L48" i="20"/>
  <c r="N27" i="20"/>
  <c r="N48" i="20"/>
  <c r="Z48" i="20"/>
  <c r="L27" i="20"/>
  <c r="X48" i="20"/>
  <c r="J48" i="20"/>
  <c r="T27" i="20"/>
  <c r="Z27" i="20"/>
  <c r="V53" i="20"/>
  <c r="P53" i="20"/>
  <c r="J53" i="20"/>
  <c r="R53" i="20"/>
  <c r="T56" i="20"/>
  <c r="L53" i="20"/>
  <c r="J56" i="20"/>
  <c r="Z54" i="20"/>
  <c r="Z56" i="20"/>
  <c r="J54" i="20"/>
  <c r="P56" i="20"/>
  <c r="N61" i="20"/>
  <c r="V61" i="20"/>
  <c r="L61" i="20"/>
  <c r="N60" i="20"/>
  <c r="L56" i="20"/>
  <c r="X62" i="20"/>
  <c r="N62" i="20"/>
  <c r="X67" i="20"/>
  <c r="C62" i="20"/>
  <c r="K62" i="20"/>
  <c r="G62" i="20"/>
  <c r="M62" i="20"/>
  <c r="U62" i="20"/>
  <c r="O62" i="20"/>
  <c r="W62" i="20"/>
  <c r="Q62" i="20"/>
  <c r="S62" i="20"/>
  <c r="E62" i="20"/>
  <c r="I62" i="20"/>
  <c r="Y62" i="20"/>
  <c r="T67" i="20"/>
  <c r="P67" i="20"/>
  <c r="L62" i="20"/>
  <c r="L67" i="20"/>
  <c r="G67" i="20"/>
  <c r="W67" i="20"/>
  <c r="I67" i="20"/>
  <c r="Y67" i="20"/>
  <c r="E67" i="20"/>
  <c r="K67" i="20"/>
  <c r="S67" i="20"/>
  <c r="M67" i="20"/>
  <c r="O67" i="20"/>
  <c r="C67" i="20"/>
  <c r="U67" i="20"/>
  <c r="Q67" i="20"/>
  <c r="X53" i="20"/>
  <c r="R61" i="20"/>
  <c r="R62" i="20"/>
  <c r="N53" i="20"/>
  <c r="Z60" i="20"/>
  <c r="T61" i="20"/>
  <c r="X61" i="20"/>
  <c r="N67" i="20"/>
  <c r="J60" i="20"/>
  <c r="T53" i="20"/>
  <c r="N56" i="20"/>
  <c r="J67" i="20"/>
  <c r="P62" i="20"/>
  <c r="R54" i="20"/>
  <c r="R60" i="20"/>
  <c r="N54" i="20"/>
  <c r="T60" i="20"/>
  <c r="P60" i="20"/>
  <c r="P54" i="20"/>
  <c r="V60" i="20"/>
  <c r="R56" i="20"/>
  <c r="D56" i="20"/>
  <c r="L60" i="20"/>
  <c r="J62" i="20"/>
  <c r="T54" i="20"/>
  <c r="V62" i="20"/>
  <c r="Z62" i="20"/>
  <c r="T62" i="20"/>
  <c r="Z67" i="20"/>
  <c r="R67" i="20"/>
  <c r="V67" i="20"/>
  <c r="X56" i="20"/>
  <c r="X60" i="20"/>
  <c r="Z61" i="20"/>
  <c r="T18" i="19"/>
  <c r="T19" i="19"/>
  <c r="E17" i="21"/>
  <c r="K16" i="21"/>
  <c r="J16" i="21"/>
  <c r="C13" i="20"/>
  <c r="C10" i="20"/>
  <c r="C76" i="20"/>
  <c r="AB76" i="20" s="1"/>
  <c r="G14" i="20"/>
  <c r="G80" i="20"/>
  <c r="E14" i="20"/>
  <c r="I16" i="21"/>
  <c r="I26" i="19"/>
  <c r="I19" i="19"/>
  <c r="I18" i="19"/>
  <c r="I17" i="19"/>
  <c r="I15" i="19"/>
  <c r="I27" i="19"/>
  <c r="I25" i="19"/>
  <c r="I31" i="19"/>
  <c r="I22" i="19"/>
  <c r="I29" i="19"/>
  <c r="I21" i="19"/>
  <c r="I33" i="19"/>
  <c r="I32" i="19"/>
  <c r="I24" i="19"/>
  <c r="I16" i="19"/>
  <c r="I28" i="19"/>
  <c r="I20" i="19"/>
  <c r="N16" i="21"/>
  <c r="H39" i="20"/>
  <c r="H23" i="20"/>
  <c r="H24" i="20"/>
  <c r="H34" i="20"/>
  <c r="H31" i="20"/>
  <c r="H32" i="20"/>
  <c r="H36" i="20"/>
  <c r="H21" i="20"/>
  <c r="H35" i="20"/>
  <c r="H33" i="20"/>
  <c r="H40" i="20"/>
  <c r="H38" i="20"/>
  <c r="H30" i="20"/>
  <c r="F24" i="20"/>
  <c r="F25" i="20"/>
  <c r="F57" i="20" s="1"/>
  <c r="F42" i="20"/>
  <c r="F28" i="20"/>
  <c r="F18" i="20"/>
  <c r="F41" i="20"/>
  <c r="F19" i="20"/>
  <c r="F37" i="20"/>
  <c r="I10" i="19"/>
  <c r="I11" i="19"/>
  <c r="F16" i="21"/>
  <c r="O16" i="21"/>
  <c r="J17" i="21"/>
  <c r="H16" i="21"/>
  <c r="P16" i="21"/>
  <c r="G16" i="21"/>
  <c r="I17" i="21"/>
  <c r="O17" i="21"/>
  <c r="G17" i="21"/>
  <c r="M16" i="21"/>
  <c r="L16" i="21"/>
  <c r="N17" i="21"/>
  <c r="F17" i="21"/>
  <c r="M17" i="21"/>
  <c r="H17" i="21"/>
  <c r="P17" i="21"/>
  <c r="K17" i="21"/>
  <c r="L17" i="21"/>
  <c r="C5" i="20"/>
  <c r="C6" i="20"/>
  <c r="D25" i="20"/>
  <c r="D57" i="20" s="1"/>
  <c r="D26" i="20"/>
  <c r="D58" i="20" s="1"/>
  <c r="C29" i="50" l="1"/>
  <c r="C30" i="50"/>
  <c r="C31" i="50"/>
  <c r="C33" i="50"/>
  <c r="C32" i="50"/>
  <c r="C35" i="50"/>
  <c r="C34" i="50"/>
  <c r="D48" i="20"/>
  <c r="D67" i="20"/>
  <c r="B41" i="19"/>
  <c r="C41" i="19" s="1"/>
  <c r="J35" i="19"/>
  <c r="D61" i="20"/>
  <c r="T49" i="20"/>
  <c r="I35" i="19"/>
  <c r="D60" i="20"/>
  <c r="R49" i="20"/>
  <c r="P59" i="20"/>
  <c r="V59" i="20"/>
  <c r="Z59" i="20"/>
  <c r="X49" i="20"/>
  <c r="X59" i="20"/>
  <c r="N49" i="20"/>
  <c r="J49" i="20"/>
  <c r="J59" i="20"/>
  <c r="Z49" i="20"/>
  <c r="L59" i="20"/>
  <c r="P49" i="20"/>
  <c r="T59" i="20"/>
  <c r="N59" i="20"/>
  <c r="R59" i="20"/>
  <c r="L49" i="20"/>
  <c r="V49" i="20"/>
  <c r="H62" i="20"/>
  <c r="AC67" i="20"/>
  <c r="AC62" i="20"/>
  <c r="H56" i="20"/>
  <c r="F53" i="20"/>
  <c r="H61" i="20"/>
  <c r="AD24" i="20"/>
  <c r="AB24" i="20"/>
  <c r="AA5" i="20"/>
  <c r="AB5" i="20"/>
  <c r="AB6" i="20"/>
  <c r="AA6" i="20"/>
  <c r="AA76" i="20"/>
  <c r="F29" i="20"/>
  <c r="H47" i="20"/>
  <c r="F33" i="20"/>
  <c r="F23" i="20"/>
  <c r="F56" i="20" s="1"/>
  <c r="F45" i="20"/>
  <c r="H26" i="20"/>
  <c r="H58" i="20" s="1"/>
  <c r="H25" i="20"/>
  <c r="H46" i="20"/>
  <c r="H22" i="20"/>
  <c r="H55" i="20" s="1"/>
  <c r="F31" i="20"/>
  <c r="F21" i="20"/>
  <c r="H19" i="20"/>
  <c r="H20" i="20"/>
  <c r="H54" i="20" s="1"/>
  <c r="F44" i="20"/>
  <c r="H37" i="20"/>
  <c r="F38" i="20"/>
  <c r="F43" i="20"/>
  <c r="F22" i="20"/>
  <c r="F55" i="20" s="1"/>
  <c r="H42" i="20"/>
  <c r="AB42" i="20" s="1"/>
  <c r="H44" i="20"/>
  <c r="F47" i="20"/>
  <c r="F34" i="20"/>
  <c r="F32" i="20"/>
  <c r="F36" i="20"/>
  <c r="AD36" i="20" s="1"/>
  <c r="H43" i="20"/>
  <c r="H45" i="20"/>
  <c r="H28" i="20"/>
  <c r="F35" i="20"/>
  <c r="F20" i="20"/>
  <c r="F30" i="20"/>
  <c r="F26" i="20"/>
  <c r="F58" i="20" s="1"/>
  <c r="H18" i="20"/>
  <c r="H41" i="20"/>
  <c r="F39" i="20"/>
  <c r="F46" i="20"/>
  <c r="F40" i="20"/>
  <c r="H29" i="20"/>
  <c r="F54" i="20" l="1"/>
  <c r="F59" i="20" s="1"/>
  <c r="F67" i="20"/>
  <c r="F48" i="20"/>
  <c r="H48" i="20"/>
  <c r="H27" i="20"/>
  <c r="F27" i="20"/>
  <c r="AD56" i="20"/>
  <c r="F62" i="20"/>
  <c r="AB62" i="20" s="1"/>
  <c r="AB58" i="20"/>
  <c r="F60" i="20"/>
  <c r="AD25" i="20"/>
  <c r="H57" i="20"/>
  <c r="AD46" i="20"/>
  <c r="H67" i="20"/>
  <c r="AB28" i="20"/>
  <c r="H60" i="20"/>
  <c r="AB56" i="20"/>
  <c r="AD41" i="20"/>
  <c r="AD58" i="20"/>
  <c r="H53" i="20"/>
  <c r="H59" i="20" s="1"/>
  <c r="F61" i="20"/>
  <c r="AA55" i="20"/>
  <c r="AD43" i="20"/>
  <c r="AA58" i="20"/>
  <c r="AB26" i="20"/>
  <c r="AB47" i="20"/>
  <c r="AD47" i="20"/>
  <c r="AB46" i="20"/>
  <c r="AD35" i="20"/>
  <c r="AB35" i="20"/>
  <c r="AD28" i="20"/>
  <c r="AB39" i="20"/>
  <c r="AD39" i="20"/>
  <c r="AB45" i="20"/>
  <c r="AD45" i="20"/>
  <c r="AD33" i="20"/>
  <c r="AB33" i="20"/>
  <c r="AB25" i="20"/>
  <c r="AD26" i="20"/>
  <c r="AD40" i="20"/>
  <c r="AB40" i="20"/>
  <c r="AD23" i="20"/>
  <c r="AB23" i="20"/>
  <c r="AB36" i="20"/>
  <c r="AD38" i="20"/>
  <c r="AB38" i="20"/>
  <c r="AB31" i="20"/>
  <c r="AD31" i="20"/>
  <c r="AD42" i="20"/>
  <c r="AD32" i="20"/>
  <c r="AB32" i="20"/>
  <c r="AD37" i="20"/>
  <c r="AB37" i="20"/>
  <c r="AD29" i="20"/>
  <c r="AB29" i="20"/>
  <c r="AB41" i="20"/>
  <c r="AB30" i="20"/>
  <c r="AD30" i="20"/>
  <c r="AD34" i="20"/>
  <c r="AB34" i="20"/>
  <c r="AB44" i="20"/>
  <c r="AD44" i="20"/>
  <c r="AB43" i="20"/>
  <c r="AA54" i="20"/>
  <c r="AA67" i="20"/>
  <c r="AA56" i="20"/>
  <c r="AA62" i="20"/>
  <c r="AA57" i="20"/>
  <c r="AA61" i="20"/>
  <c r="AD67" i="20" l="1"/>
  <c r="F49" i="20"/>
  <c r="H49" i="20"/>
  <c r="AA59" i="20"/>
  <c r="AD48" i="20"/>
  <c r="AB48" i="20"/>
  <c r="AD60" i="20"/>
  <c r="AD62" i="20"/>
  <c r="AD57" i="20"/>
  <c r="AB57" i="20"/>
  <c r="AD61" i="20"/>
  <c r="AB61" i="20"/>
  <c r="AB67" i="20"/>
  <c r="AB60" i="20"/>
  <c r="C79" i="20"/>
  <c r="AB79" i="20" s="1"/>
  <c r="A34" i="19"/>
  <c r="B34" i="19" s="1"/>
  <c r="A33" i="19"/>
  <c r="B33" i="19" s="1"/>
  <c r="A31" i="19"/>
  <c r="B31" i="19" s="1"/>
  <c r="A30" i="19"/>
  <c r="B30" i="19" s="1"/>
  <c r="A29" i="19"/>
  <c r="F30" i="19"/>
  <c r="T28" i="19" s="1"/>
  <c r="A24" i="19"/>
  <c r="B24" i="19" s="1"/>
  <c r="A23" i="19"/>
  <c r="B23" i="19" s="1"/>
  <c r="F18" i="19"/>
  <c r="T16" i="19" s="1"/>
  <c r="H9" i="19"/>
  <c r="F9" i="19"/>
  <c r="H8" i="19"/>
  <c r="J8" i="19" s="1"/>
  <c r="J7" i="19"/>
  <c r="H6" i="19"/>
  <c r="J6" i="19" s="1"/>
  <c r="H5" i="19"/>
  <c r="J5" i="19" s="1"/>
  <c r="F5" i="19"/>
  <c r="A15" i="19"/>
  <c r="I9" i="19" l="1"/>
  <c r="J9" i="19"/>
  <c r="I5" i="19"/>
  <c r="H14" i="19"/>
  <c r="B26" i="19"/>
  <c r="B15" i="19"/>
  <c r="C4" i="20" s="1"/>
  <c r="T34" i="19"/>
  <c r="T8" i="19"/>
  <c r="T12" i="19"/>
  <c r="T4" i="19"/>
  <c r="C74" i="20"/>
  <c r="AB74" i="20" s="1"/>
  <c r="C77" i="20"/>
  <c r="AB77" i="20" s="1"/>
  <c r="C75" i="20"/>
  <c r="AB75" i="20" s="1"/>
  <c r="C78" i="20"/>
  <c r="AB78" i="20" s="1"/>
  <c r="AA79" i="20"/>
  <c r="D21" i="20"/>
  <c r="I8" i="19"/>
  <c r="D19" i="20"/>
  <c r="I6" i="19"/>
  <c r="D20" i="20"/>
  <c r="I7" i="19"/>
  <c r="D18" i="20"/>
  <c r="D22" i="20"/>
  <c r="D55" i="20" s="1"/>
  <c r="B40" i="19" l="1"/>
  <c r="J14" i="19"/>
  <c r="J36" i="19" s="1"/>
  <c r="H36" i="19"/>
  <c r="I36" i="19" s="1"/>
  <c r="D27" i="20"/>
  <c r="D49" i="20" s="1"/>
  <c r="I14" i="19"/>
  <c r="C7" i="20"/>
  <c r="AA7" i="20" s="1"/>
  <c r="AB4" i="20"/>
  <c r="AA4" i="20"/>
  <c r="B18" i="19"/>
  <c r="C15" i="19" s="1"/>
  <c r="D54" i="20"/>
  <c r="AB54" i="20" s="1"/>
  <c r="AB55" i="20"/>
  <c r="AD55" i="20"/>
  <c r="AB18" i="20"/>
  <c r="D53" i="20"/>
  <c r="AB21" i="20"/>
  <c r="AD21" i="20"/>
  <c r="AB20" i="20"/>
  <c r="AD20" i="20"/>
  <c r="AB19" i="20"/>
  <c r="AD19" i="20"/>
  <c r="AB22" i="20"/>
  <c r="AD22" i="20"/>
  <c r="AD18" i="20"/>
  <c r="AA74" i="20"/>
  <c r="B36" i="19"/>
  <c r="AA78" i="20"/>
  <c r="AA75" i="20"/>
  <c r="AA77" i="20"/>
  <c r="C73" i="20"/>
  <c r="C40" i="19"/>
  <c r="D59" i="20" l="1"/>
  <c r="AD27" i="20"/>
  <c r="AD49" i="20" s="1"/>
  <c r="AB27" i="20"/>
  <c r="AB49" i="20" s="1"/>
  <c r="C39" i="19"/>
  <c r="H39" i="19" s="1"/>
  <c r="I39" i="19" s="1"/>
  <c r="C17" i="19"/>
  <c r="C16" i="19"/>
  <c r="AB7" i="20"/>
  <c r="C80" i="20"/>
  <c r="AB80" i="20" s="1"/>
  <c r="AB73" i="20"/>
  <c r="AD54" i="20"/>
  <c r="AD53" i="20"/>
  <c r="AB53" i="20"/>
  <c r="AB59" i="20" s="1"/>
  <c r="H40" i="19"/>
  <c r="I40" i="19" s="1"/>
  <c r="A68" i="20"/>
  <c r="A66" i="20"/>
  <c r="A65" i="20"/>
  <c r="A64" i="20"/>
  <c r="A63" i="20"/>
  <c r="AD59" i="20" l="1"/>
  <c r="G63" i="20"/>
  <c r="W63" i="20"/>
  <c r="Q63" i="20"/>
  <c r="E63" i="20"/>
  <c r="S63" i="20"/>
  <c r="C63" i="20"/>
  <c r="I63" i="20"/>
  <c r="I69" i="20" s="1"/>
  <c r="I70" i="20" s="1"/>
  <c r="Y63" i="20"/>
  <c r="K63" i="20"/>
  <c r="M63" i="20"/>
  <c r="O63" i="20"/>
  <c r="U63" i="20"/>
  <c r="X63" i="20"/>
  <c r="P63" i="20"/>
  <c r="R63" i="20"/>
  <c r="J63" i="20"/>
  <c r="D63" i="20"/>
  <c r="N63" i="20"/>
  <c r="T63" i="20"/>
  <c r="V63" i="20"/>
  <c r="L63" i="20"/>
  <c r="Z63" i="20"/>
  <c r="F63" i="20"/>
  <c r="H63" i="20"/>
  <c r="O65" i="20"/>
  <c r="K65" i="20"/>
  <c r="Q65" i="20"/>
  <c r="S65" i="20"/>
  <c r="I65" i="20"/>
  <c r="C65" i="20"/>
  <c r="U65" i="20"/>
  <c r="G65" i="20"/>
  <c r="W65" i="20"/>
  <c r="Y65" i="20"/>
  <c r="M65" i="20"/>
  <c r="E65" i="20"/>
  <c r="L65" i="20"/>
  <c r="R65" i="20"/>
  <c r="J65" i="20"/>
  <c r="N65" i="20"/>
  <c r="V65" i="20"/>
  <c r="P65" i="20"/>
  <c r="D65" i="20"/>
  <c r="T65" i="20"/>
  <c r="X65" i="20"/>
  <c r="Z65" i="20"/>
  <c r="F65" i="20"/>
  <c r="H65" i="20"/>
  <c r="K66" i="20"/>
  <c r="E66" i="20"/>
  <c r="W66" i="20"/>
  <c r="M66" i="20"/>
  <c r="U66" i="20"/>
  <c r="O66" i="20"/>
  <c r="G66" i="20"/>
  <c r="Q66" i="20"/>
  <c r="C66" i="20"/>
  <c r="S66" i="20"/>
  <c r="I66" i="20"/>
  <c r="Y66" i="20"/>
  <c r="Z66" i="20"/>
  <c r="T66" i="20"/>
  <c r="V66" i="20"/>
  <c r="R66" i="20"/>
  <c r="X66" i="20"/>
  <c r="N66" i="20"/>
  <c r="L66" i="20"/>
  <c r="P66" i="20"/>
  <c r="J66" i="20"/>
  <c r="D66" i="20"/>
  <c r="H66" i="20"/>
  <c r="F66" i="20"/>
  <c r="S68" i="20"/>
  <c r="O68" i="20"/>
  <c r="U68" i="20"/>
  <c r="G68" i="20"/>
  <c r="W68" i="20"/>
  <c r="E68" i="20"/>
  <c r="M68" i="20"/>
  <c r="I68" i="20"/>
  <c r="Y68" i="20"/>
  <c r="K68" i="20"/>
  <c r="C68" i="20"/>
  <c r="Q68" i="20"/>
  <c r="L68" i="20"/>
  <c r="X68" i="20"/>
  <c r="R68" i="20"/>
  <c r="V68" i="20"/>
  <c r="N68" i="20"/>
  <c r="D68" i="20"/>
  <c r="J68" i="20"/>
  <c r="Z68" i="20"/>
  <c r="P68" i="20"/>
  <c r="T68" i="20"/>
  <c r="H68" i="20"/>
  <c r="F68" i="20"/>
  <c r="S64" i="20"/>
  <c r="O64" i="20"/>
  <c r="E64" i="20"/>
  <c r="U64" i="20"/>
  <c r="C64" i="20"/>
  <c r="G64" i="20"/>
  <c r="W64" i="20"/>
  <c r="I64" i="20"/>
  <c r="Y64" i="20"/>
  <c r="K64" i="20"/>
  <c r="Q64" i="20"/>
  <c r="M64" i="20"/>
  <c r="V64" i="20"/>
  <c r="Z64" i="20"/>
  <c r="J64" i="20"/>
  <c r="X64" i="20"/>
  <c r="T64" i="20"/>
  <c r="R64" i="20"/>
  <c r="L64" i="20"/>
  <c r="P64" i="20"/>
  <c r="D64" i="20"/>
  <c r="N64" i="20"/>
  <c r="H64" i="20"/>
  <c r="F64" i="20"/>
  <c r="AA80" i="20"/>
  <c r="AA81" i="20"/>
  <c r="AB81" i="20" s="1"/>
  <c r="C69" i="20" l="1"/>
  <c r="C70" i="20" s="1"/>
  <c r="U69" i="20"/>
  <c r="U70" i="20" s="1"/>
  <c r="E69" i="20"/>
  <c r="E70" i="20" s="1"/>
  <c r="O69" i="20"/>
  <c r="O70" i="20" s="1"/>
  <c r="Q69" i="20"/>
  <c r="Q70" i="20" s="1"/>
  <c r="M69" i="20"/>
  <c r="M70" i="20" s="1"/>
  <c r="W69" i="20"/>
  <c r="W70" i="20" s="1"/>
  <c r="S69" i="20"/>
  <c r="S70" i="20" s="1"/>
  <c r="K69" i="20"/>
  <c r="K70" i="20" s="1"/>
  <c r="G69" i="20"/>
  <c r="G70" i="20" s="1"/>
  <c r="Y69" i="20"/>
  <c r="Y70" i="20" s="1"/>
  <c r="X69" i="20"/>
  <c r="X70" i="20" s="1"/>
  <c r="V69" i="20"/>
  <c r="V70" i="20" s="1"/>
  <c r="T69" i="20"/>
  <c r="T70" i="20" s="1"/>
  <c r="L69" i="20"/>
  <c r="L70" i="20" s="1"/>
  <c r="N69" i="20"/>
  <c r="N70" i="20" s="1"/>
  <c r="D69" i="20"/>
  <c r="D70" i="20" s="1"/>
  <c r="H69" i="20"/>
  <c r="H70" i="20" s="1"/>
  <c r="J69" i="20"/>
  <c r="J70" i="20" s="1"/>
  <c r="F69" i="20"/>
  <c r="F70" i="20" s="1"/>
  <c r="R69" i="20"/>
  <c r="R70" i="20" s="1"/>
  <c r="Z69" i="20"/>
  <c r="Z70" i="20" s="1"/>
  <c r="P69" i="20"/>
  <c r="P70" i="20" s="1"/>
  <c r="AB66" i="20"/>
  <c r="AD66" i="20"/>
  <c r="AC65" i="20"/>
  <c r="AA65" i="20"/>
  <c r="AC63" i="20"/>
  <c r="AA63" i="20"/>
  <c r="AD64" i="20"/>
  <c r="AB64" i="20"/>
  <c r="AC64" i="20"/>
  <c r="AA64" i="20"/>
  <c r="AC68" i="20"/>
  <c r="AA68" i="20"/>
  <c r="AD65" i="20"/>
  <c r="AB65" i="20"/>
  <c r="AD68" i="20"/>
  <c r="AB68" i="20"/>
  <c r="AC66" i="20"/>
  <c r="AA66" i="20"/>
  <c r="AB63" i="20"/>
  <c r="AD63" i="20"/>
  <c r="AB69" i="20" l="1"/>
  <c r="AB70" i="20" s="1"/>
  <c r="AD69" i="20"/>
  <c r="AD70" i="20" s="1"/>
  <c r="AA69" i="20"/>
  <c r="AA70" i="20" s="1"/>
  <c r="AC69" i="20"/>
  <c r="AC70" i="20" s="1"/>
  <c r="H41" i="19"/>
  <c r="B42" i="19" l="1"/>
  <c r="I41" i="19" l="1"/>
  <c r="C34" i="19" l="1"/>
  <c r="C30" i="19"/>
  <c r="C31" i="19"/>
  <c r="C35" i="19"/>
  <c r="C33" i="19"/>
  <c r="C29" i="19"/>
  <c r="C32" i="19"/>
  <c r="AA73" i="20" l="1"/>
  <c r="C12" i="20" l="1"/>
  <c r="C11" i="20"/>
  <c r="C14" i="20" l="1"/>
  <c r="C25" i="19"/>
  <c r="AB11" i="20"/>
  <c r="AA11" i="20"/>
  <c r="C22" i="19" l="1"/>
  <c r="AB12" i="20"/>
  <c r="AA12" i="20"/>
  <c r="C23" i="19"/>
  <c r="AB10" i="20"/>
  <c r="AA10" i="20"/>
  <c r="C24" i="19"/>
  <c r="AB14" i="20" l="1"/>
  <c r="AA14" i="20"/>
</calcChain>
</file>

<file path=xl/sharedStrings.xml><?xml version="1.0" encoding="utf-8"?>
<sst xmlns="http://schemas.openxmlformats.org/spreadsheetml/2006/main" count="1496" uniqueCount="219">
  <si>
    <t>소득</t>
    <phoneticPr fontId="1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</si>
  <si>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</si>
  <si>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</si>
  <si>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</si>
  <si>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</si>
  <si>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</si>
  <si>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</si>
  <si>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</si>
  <si>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</si>
  <si>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</si>
  <si>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</si>
  <si>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대출상환</t>
    <phoneticPr fontId="2" type="noConversion"/>
  </si>
  <si>
    <t>2월</t>
  </si>
  <si>
    <t>월평균소비</t>
    <phoneticPr fontId="3" type="noConversion"/>
  </si>
  <si>
    <t>1월</t>
    <phoneticPr fontId="3" type="noConversion"/>
  </si>
  <si>
    <t>2월</t>
    <phoneticPr fontId="3" type="noConversion"/>
  </si>
  <si>
    <t>월평균</t>
    <phoneticPr fontId="3" type="noConversion"/>
  </si>
  <si>
    <t>1월</t>
    <phoneticPr fontId="3" type="noConversion"/>
  </si>
  <si>
    <t>합계</t>
    <phoneticPr fontId="1" type="noConversion"/>
  </si>
  <si>
    <t>지출형태 분석</t>
    <phoneticPr fontId="1" type="noConversion"/>
  </si>
  <si>
    <t>소득대비 지출 분석</t>
    <phoneticPr fontId="1" type="noConversion"/>
  </si>
  <si>
    <t>연간합계</t>
    <phoneticPr fontId="3" type="noConversion"/>
  </si>
  <si>
    <t>연간소비</t>
    <phoneticPr fontId="3" type="noConversion"/>
  </si>
  <si>
    <t>1월</t>
    <phoneticPr fontId="1" type="noConversion"/>
  </si>
  <si>
    <t>2월</t>
    <phoneticPr fontId="1" type="noConversion"/>
  </si>
  <si>
    <t>저축/투자</t>
    <phoneticPr fontId="1" type="noConversion"/>
  </si>
  <si>
    <t>이내 권장</t>
    <phoneticPr fontId="1" type="noConversion"/>
  </si>
  <si>
    <t>이상 권장</t>
    <phoneticPr fontId="1" type="noConversion"/>
  </si>
  <si>
    <t>분류</t>
    <phoneticPr fontId="1" type="noConversion"/>
  </si>
  <si>
    <t>금액</t>
    <phoneticPr fontId="1" type="noConversion"/>
  </si>
  <si>
    <t>비고</t>
    <phoneticPr fontId="1" type="noConversion"/>
  </si>
  <si>
    <t>가입일</t>
    <phoneticPr fontId="1" type="noConversion"/>
  </si>
  <si>
    <t>실지출 합계</t>
    <phoneticPr fontId="2" type="noConversion"/>
  </si>
  <si>
    <t>목표 / 결산</t>
    <phoneticPr fontId="1" type="noConversion"/>
  </si>
  <si>
    <t>기타</t>
    <phoneticPr fontId="3" type="noConversion"/>
  </si>
  <si>
    <t>주거</t>
    <phoneticPr fontId="2" type="noConversion"/>
  </si>
  <si>
    <t>통신</t>
    <phoneticPr fontId="2" type="noConversion"/>
  </si>
  <si>
    <t>관리비</t>
    <phoneticPr fontId="2" type="noConversion"/>
  </si>
  <si>
    <t>휴대폰</t>
    <phoneticPr fontId="2" type="noConversion"/>
  </si>
  <si>
    <t>인터넷/TV</t>
    <phoneticPr fontId="2" type="noConversion"/>
  </si>
  <si>
    <t>식비</t>
    <phoneticPr fontId="2" type="noConversion"/>
  </si>
  <si>
    <t>꾸밈</t>
    <phoneticPr fontId="2" type="noConversion"/>
  </si>
  <si>
    <t>취미</t>
    <phoneticPr fontId="2" type="noConversion"/>
  </si>
  <si>
    <t>집밥</t>
    <phoneticPr fontId="2" type="noConversion"/>
  </si>
  <si>
    <t>미용</t>
    <phoneticPr fontId="2" type="noConversion"/>
  </si>
  <si>
    <t>소득</t>
    <phoneticPr fontId="3" type="noConversion"/>
  </si>
  <si>
    <t>거래일</t>
    <phoneticPr fontId="1" type="noConversion"/>
  </si>
  <si>
    <t>지출방법</t>
    <phoneticPr fontId="1" type="noConversion"/>
  </si>
  <si>
    <t>의류/잡화</t>
    <phoneticPr fontId="2" type="noConversion"/>
  </si>
  <si>
    <t>보험</t>
    <phoneticPr fontId="2" type="noConversion"/>
  </si>
  <si>
    <t>경조사</t>
    <phoneticPr fontId="2" type="noConversion"/>
  </si>
  <si>
    <t>기타</t>
    <phoneticPr fontId="2" type="noConversion"/>
  </si>
  <si>
    <t>교통</t>
    <phoneticPr fontId="2" type="noConversion"/>
  </si>
  <si>
    <t>버스/지하철</t>
    <phoneticPr fontId="2" type="noConversion"/>
  </si>
  <si>
    <t>보장성</t>
    <phoneticPr fontId="2" type="noConversion"/>
  </si>
  <si>
    <t>비상금</t>
    <phoneticPr fontId="2" type="noConversion"/>
  </si>
  <si>
    <t>만기일</t>
    <phoneticPr fontId="1" type="noConversion"/>
  </si>
  <si>
    <t>1월</t>
    <phoneticPr fontId="1" type="noConversion"/>
  </si>
  <si>
    <t>회사</t>
    <phoneticPr fontId="2" type="noConversion"/>
  </si>
  <si>
    <t>유동부채</t>
    <phoneticPr fontId="1" type="noConversion"/>
  </si>
  <si>
    <t>현대 네이버</t>
    <phoneticPr fontId="2" type="noConversion"/>
  </si>
  <si>
    <t>지역사랑상품권</t>
    <phoneticPr fontId="2" type="noConversion"/>
  </si>
  <si>
    <t>현금</t>
  </si>
  <si>
    <t>현금</t>
    <phoneticPr fontId="2" type="noConversion"/>
  </si>
  <si>
    <t>국민 노리체크</t>
    <phoneticPr fontId="2" type="noConversion"/>
  </si>
  <si>
    <t>복지포인트</t>
    <phoneticPr fontId="2" type="noConversion"/>
  </si>
  <si>
    <t>금융투자</t>
    <phoneticPr fontId="2" type="noConversion"/>
  </si>
  <si>
    <t>전세대출</t>
  </si>
  <si>
    <t>전세대출</t>
    <phoneticPr fontId="2" type="noConversion"/>
  </si>
  <si>
    <t>주유</t>
  </si>
  <si>
    <t>이자</t>
    <phoneticPr fontId="2" type="noConversion"/>
  </si>
  <si>
    <t>주담대</t>
  </si>
  <si>
    <t>주담대</t>
    <phoneticPr fontId="2" type="noConversion"/>
  </si>
  <si>
    <t>신용</t>
  </si>
  <si>
    <t>신용</t>
    <phoneticPr fontId="2" type="noConversion"/>
  </si>
  <si>
    <t>운동</t>
  </si>
  <si>
    <t>카페/간식</t>
  </si>
  <si>
    <t>카페/간식</t>
    <phoneticPr fontId="2" type="noConversion"/>
  </si>
  <si>
    <t>음악</t>
  </si>
  <si>
    <t>음악</t>
    <phoneticPr fontId="2" type="noConversion"/>
  </si>
  <si>
    <t>문화</t>
  </si>
  <si>
    <t>문화</t>
    <phoneticPr fontId="2" type="noConversion"/>
  </si>
  <si>
    <t>운동</t>
    <phoneticPr fontId="2" type="noConversion"/>
  </si>
  <si>
    <t>모임</t>
  </si>
  <si>
    <t>경조사</t>
  </si>
  <si>
    <t>모임</t>
    <phoneticPr fontId="2" type="noConversion"/>
  </si>
  <si>
    <t>의료</t>
  </si>
  <si>
    <t>의료</t>
    <phoneticPr fontId="2" type="noConversion"/>
  </si>
  <si>
    <t>생활</t>
    <phoneticPr fontId="2" type="noConversion"/>
  </si>
  <si>
    <t>생필품</t>
  </si>
  <si>
    <t>생필품</t>
    <phoneticPr fontId="2" type="noConversion"/>
  </si>
  <si>
    <t>복순</t>
    <phoneticPr fontId="2" type="noConversion"/>
  </si>
  <si>
    <t>용품</t>
  </si>
  <si>
    <t>용품</t>
    <phoneticPr fontId="2" type="noConversion"/>
  </si>
  <si>
    <t>교육</t>
  </si>
  <si>
    <t>교육</t>
    <phoneticPr fontId="2" type="noConversion"/>
  </si>
  <si>
    <t>개발</t>
    <phoneticPr fontId="2" type="noConversion"/>
  </si>
  <si>
    <t>관계</t>
    <phoneticPr fontId="2" type="noConversion"/>
  </si>
  <si>
    <t>목표</t>
    <phoneticPr fontId="1" type="noConversion"/>
  </si>
  <si>
    <t>금융투자</t>
    <phoneticPr fontId="2" type="noConversion"/>
  </si>
  <si>
    <t>목적적금-여행</t>
    <phoneticPr fontId="2" type="noConversion"/>
  </si>
  <si>
    <t>수입원</t>
    <phoneticPr fontId="1" type="noConversion"/>
  </si>
  <si>
    <t>금액</t>
    <phoneticPr fontId="1" type="noConversion"/>
  </si>
  <si>
    <t>비중</t>
    <phoneticPr fontId="1" type="noConversion"/>
  </si>
  <si>
    <t>기타</t>
  </si>
  <si>
    <t>기타</t>
    <phoneticPr fontId="1" type="noConversion"/>
  </si>
  <si>
    <t>금융투자</t>
    <phoneticPr fontId="1" type="noConversion"/>
  </si>
  <si>
    <t>변동비</t>
    <phoneticPr fontId="1" type="noConversion"/>
  </si>
  <si>
    <t>소계</t>
    <phoneticPr fontId="1" type="noConversion"/>
  </si>
  <si>
    <t>세금/공과금</t>
  </si>
  <si>
    <t>세금/공과금</t>
    <phoneticPr fontId="2" type="noConversion"/>
  </si>
  <si>
    <t>외식/배달/술</t>
  </si>
  <si>
    <t>외식/배달/술</t>
    <phoneticPr fontId="2" type="noConversion"/>
  </si>
  <si>
    <t>동물병원</t>
  </si>
  <si>
    <t>동물병원</t>
    <phoneticPr fontId="2" type="noConversion"/>
  </si>
  <si>
    <t>총계</t>
    <phoneticPr fontId="1" type="noConversion"/>
  </si>
  <si>
    <t>대분류</t>
    <phoneticPr fontId="1" type="noConversion"/>
  </si>
  <si>
    <t>소분류</t>
    <phoneticPr fontId="1" type="noConversion"/>
  </si>
  <si>
    <t>저축/투자</t>
    <phoneticPr fontId="1" type="noConversion"/>
  </si>
  <si>
    <t>휴대폰</t>
  </si>
  <si>
    <t>비고</t>
    <phoneticPr fontId="1" type="noConversion"/>
  </si>
  <si>
    <t>계</t>
    <phoneticPr fontId="1" type="noConversion"/>
  </si>
  <si>
    <t>분류</t>
    <phoneticPr fontId="1" type="noConversion"/>
  </si>
  <si>
    <t>고정비</t>
    <phoneticPr fontId="1" type="noConversion"/>
  </si>
  <si>
    <t>평가</t>
    <phoneticPr fontId="1" type="noConversion"/>
  </si>
  <si>
    <t>차량</t>
    <phoneticPr fontId="2" type="noConversion"/>
  </si>
  <si>
    <t>주유</t>
    <phoneticPr fontId="2" type="noConversion"/>
  </si>
  <si>
    <t>자동차보험</t>
  </si>
  <si>
    <t>자동차보험</t>
    <phoneticPr fontId="2" type="noConversion"/>
  </si>
  <si>
    <t>기타유지비</t>
  </si>
  <si>
    <t>기타유지비</t>
    <phoneticPr fontId="2" type="noConversion"/>
  </si>
  <si>
    <t>버스/지하철</t>
  </si>
  <si>
    <t>세부항목</t>
    <phoneticPr fontId="1" type="noConversion"/>
  </si>
  <si>
    <t>icloud</t>
    <phoneticPr fontId="1" type="noConversion"/>
  </si>
  <si>
    <t>중분류</t>
    <phoneticPr fontId="1" type="noConversion"/>
  </si>
  <si>
    <t>관리비</t>
  </si>
  <si>
    <t>인터넷/TV</t>
  </si>
  <si>
    <t>보장성</t>
  </si>
  <si>
    <t>집밥</t>
  </si>
  <si>
    <t>미용</t>
  </si>
  <si>
    <t>의류/잡화</t>
  </si>
  <si>
    <t>신한 더모아</t>
    <phoneticPr fontId="2" type="noConversion"/>
  </si>
  <si>
    <t>우리 카드의 정석</t>
    <phoneticPr fontId="2" type="noConversion"/>
  </si>
  <si>
    <t>중고거래</t>
    <phoneticPr fontId="1" type="noConversion"/>
  </si>
  <si>
    <t>내용</t>
    <phoneticPr fontId="1" type="noConversion"/>
  </si>
  <si>
    <t>수입</t>
    <phoneticPr fontId="1" type="noConversion"/>
  </si>
  <si>
    <t>저축/투자</t>
    <phoneticPr fontId="3" type="noConversion"/>
  </si>
  <si>
    <t>지출형태</t>
    <phoneticPr fontId="3" type="noConversion"/>
  </si>
  <si>
    <t>계</t>
    <phoneticPr fontId="3" type="noConversion"/>
  </si>
  <si>
    <t>대출상환</t>
    <phoneticPr fontId="1" type="noConversion"/>
  </si>
  <si>
    <t>금융투자</t>
    <phoneticPr fontId="1" type="noConversion"/>
  </si>
  <si>
    <t>금리</t>
    <phoneticPr fontId="1" type="noConversion"/>
  </si>
  <si>
    <t>-</t>
    <phoneticPr fontId="4" type="noConversion"/>
  </si>
  <si>
    <t>상환액</t>
    <phoneticPr fontId="4" type="noConversion"/>
  </si>
  <si>
    <t>기준일</t>
    <phoneticPr fontId="1" type="noConversion"/>
  </si>
  <si>
    <t>소분류</t>
    <phoneticPr fontId="1" type="noConversion"/>
  </si>
  <si>
    <t>금액</t>
    <phoneticPr fontId="1" type="noConversion"/>
  </si>
  <si>
    <t>예산비 사용률</t>
    <phoneticPr fontId="1" type="noConversion"/>
  </si>
  <si>
    <t>여행</t>
    <phoneticPr fontId="3" type="noConversion"/>
  </si>
  <si>
    <t>소득비 저축/투자</t>
    <phoneticPr fontId="1" type="noConversion"/>
  </si>
  <si>
    <t>소득비 고정비</t>
    <phoneticPr fontId="1" type="noConversion"/>
  </si>
  <si>
    <t>소득비 변동비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</si>
  <si>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</si>
  <si>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</si>
  <si>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</si>
  <si>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</si>
  <si>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</si>
  <si>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</si>
  <si>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</si>
  <si>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</si>
  <si>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</si>
  <si>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</si>
  <si>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4월</t>
    <phoneticPr fontId="3" type="noConversion"/>
  </si>
  <si>
    <t>6월</t>
    <phoneticPr fontId="3" type="noConversion"/>
  </si>
  <si>
    <t>8월</t>
    <phoneticPr fontId="3" type="noConversion"/>
  </si>
  <si>
    <t>9월</t>
    <phoneticPr fontId="3" type="noConversion"/>
  </si>
  <si>
    <t>10월</t>
    <phoneticPr fontId="3" type="noConversion"/>
  </si>
  <si>
    <t>11월</t>
    <phoneticPr fontId="3" type="noConversion"/>
  </si>
  <si>
    <t>12월</t>
    <phoneticPr fontId="3" type="noConversion"/>
  </si>
  <si>
    <t>상환 목표</t>
    <phoneticPr fontId="4" type="noConversion"/>
  </si>
  <si>
    <t>통장1</t>
    <phoneticPr fontId="4" type="noConversion"/>
  </si>
  <si>
    <t>통장2</t>
    <phoneticPr fontId="4" type="noConversion"/>
  </si>
  <si>
    <t>신용대출</t>
    <phoneticPr fontId="4" type="noConversion"/>
  </si>
  <si>
    <t>전세대출</t>
    <phoneticPr fontId="4" type="noConversion"/>
  </si>
  <si>
    <t>배당금</t>
    <phoneticPr fontId="1" type="noConversion"/>
  </si>
  <si>
    <t>자산 계</t>
    <phoneticPr fontId="4" type="noConversion"/>
  </si>
  <si>
    <t>기한</t>
    <phoneticPr fontId="1" type="noConversion"/>
  </si>
  <si>
    <t>현황</t>
    <phoneticPr fontId="1" type="noConversion"/>
  </si>
  <si>
    <t>달성률</t>
    <phoneticPr fontId="1" type="noConversion"/>
  </si>
  <si>
    <t>2024.12.31</t>
    <phoneticPr fontId="1" type="noConversion"/>
  </si>
  <si>
    <t>부채 상환</t>
    <phoneticPr fontId="4" type="noConversion"/>
  </si>
  <si>
    <t>계</t>
    <phoneticPr fontId="1" type="noConversion"/>
  </si>
  <si>
    <t>지출</t>
    <phoneticPr fontId="3" type="noConversion"/>
  </si>
  <si>
    <t>예산</t>
    <phoneticPr fontId="3" type="noConversion"/>
  </si>
  <si>
    <t>3월</t>
    <phoneticPr fontId="3" type="noConversion"/>
  </si>
  <si>
    <t>5월</t>
    <phoneticPr fontId="3" type="noConversion"/>
  </si>
  <si>
    <t>7월</t>
    <phoneticPr fontId="3" type="noConversion"/>
  </si>
  <si>
    <t>월 평균</t>
    <phoneticPr fontId="3" type="noConversion"/>
  </si>
  <si>
    <t>우리 카드의 정석</t>
  </si>
  <si>
    <t>국민 노리체크</t>
  </si>
  <si>
    <t>현대 네이버</t>
  </si>
  <si>
    <t>신한 더모아</t>
  </si>
  <si>
    <t>예산</t>
    <phoneticPr fontId="3" type="noConversion"/>
  </si>
  <si>
    <t>지출</t>
    <phoneticPr fontId="3" type="noConversion"/>
  </si>
  <si>
    <t>월 평균</t>
    <phoneticPr fontId="3" type="noConversion"/>
  </si>
  <si>
    <t>여행</t>
  </si>
  <si>
    <t>지역사랑상품권</t>
  </si>
  <si>
    <t>복지포인트</t>
  </si>
  <si>
    <t>회사</t>
    <phoneticPr fontId="1" type="noConversion"/>
  </si>
  <si>
    <t>자산현황</t>
    <phoneticPr fontId="4" type="noConversion"/>
  </si>
  <si>
    <t>현금흐름</t>
    <phoneticPr fontId="4" type="noConversion"/>
  </si>
  <si>
    <t>지출 항목</t>
    <phoneticPr fontId="3" type="noConversion"/>
  </si>
  <si>
    <t>고정비 계</t>
    <phoneticPr fontId="3" type="noConversion"/>
  </si>
  <si>
    <t>변동비 계</t>
    <phoneticPr fontId="3" type="noConversion"/>
  </si>
  <si>
    <t>지출 세목</t>
    <phoneticPr fontId="3" type="noConversion"/>
  </si>
  <si>
    <t>유동자산</t>
    <phoneticPr fontId="1" type="noConversion"/>
  </si>
  <si>
    <t>지출내역</t>
    <phoneticPr fontId="1" type="noConversion"/>
  </si>
  <si>
    <t>지출분류</t>
    <phoneticPr fontId="1" type="noConversion"/>
  </si>
  <si>
    <t>잔여예산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</si>
</sst>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0.0%"/>
    <numFmt numFmtId="177" formatCode="yyyy&quot;-&quot;m&quot;-&quot;d;@"/>
    <numFmt numFmtId="178" formatCode="yyyy&quot;년&quot;\ m&quot;월&quot;;@"/>
    <numFmt numFmtId="179" formatCode="_-* #,##0_-;\-* #,##0_-;_-* &quot;-&quot;??_-;_-@_-"/>
    <numFmt numFmtId="180" formatCode="#,##0_ "/>
    <numFmt numFmtId="181" formatCode="yy&quot;-&quot;m&quot;-&quot;d;@"/>
    <numFmt numFmtId="182" formatCode="mm&quot;월&quot;\ dd&quot;일&quot;"/>
    <numFmt numFmtId="183" formatCode="yyyy&quot;년&quot;\ m&quot;월&quot;\ d&quot;일&quot;;@"/>
    <numFmt numFmtId="184" formatCode="m\/d"/>
    <numFmt numFmtId="185" formatCode="_-* #,##0_-;\-* #,##0_-;_-* &quot;-&quot;_-;_-@"/>
  </numFmts>
  <fonts count="43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0" tint="-0.249977111117893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theme="1" tint="0.3499862666707357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theme="1" tint="0.34998626667073579"/>
      <name val="맑은 고딕"/>
      <family val="3"/>
      <charset val="129"/>
      <scheme val="minor"/>
    </font>
    <font>
      <b/>
      <sz val="9"/>
      <color rgb="FF009999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theme="1" tint="0.249977111117893"/>
      <name val="맑은 고딕"/>
      <family val="3"/>
      <charset val="129"/>
      <scheme val="minor"/>
    </font>
    <font>
      <b/>
      <sz val="9"/>
      <color rgb="FF427CAC"/>
      <name val="맑은 고딕"/>
      <family val="3"/>
      <charset val="129"/>
      <scheme val="minor"/>
    </font>
    <font>
      <b/>
      <sz val="9"/>
      <color rgb="FFE87485"/>
      <name val="맑은 고딕"/>
      <family val="3"/>
      <charset val="129"/>
      <scheme val="minor"/>
    </font>
    <font>
      <b/>
      <sz val="10"/>
      <color rgb="FF427CAC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theme="3"/>
      <name val="맑은 고딕"/>
      <family val="3"/>
      <charset val="129"/>
      <scheme val="minor"/>
    </font>
    <font>
      <b/>
      <sz val="10"/>
      <color rgb="FFE87485"/>
      <name val="맑은 고딕"/>
      <family val="3"/>
      <charset val="129"/>
      <scheme val="minor"/>
    </font>
    <font>
      <sz val="9"/>
      <color theme="1" tint="0.24997711111789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 tint="-4.9989318521683403E-2"/>
      <name val="맑은 고딕"/>
      <family val="3"/>
      <charset val="129"/>
      <scheme val="minor"/>
    </font>
    <font>
      <sz val="9"/>
      <color theme="0" tint="-4.9989318521683403E-2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theme="1"/>
      <name val="Malgun Gothic"/>
      <family val="3"/>
      <charset val="129"/>
    </font>
    <font>
      <sz val="9"/>
      <color theme="4" tint="0.79998168889431442"/>
      <name val="맑은 고딕"/>
      <family val="3"/>
      <charset val="129"/>
      <scheme val="minor"/>
    </font>
    <font>
      <sz val="9"/>
      <color theme="4" tint="0.59999389629810485"/>
      <name val="맑은 고딕"/>
      <family val="3"/>
      <charset val="129"/>
      <scheme val="minor"/>
    </font>
    <font>
      <sz val="9"/>
      <color theme="0" tint="-0.14999847407452621"/>
      <name val="맑은 고딕"/>
      <family val="3"/>
      <charset val="129"/>
      <scheme val="minor"/>
    </font>
    <font>
      <b/>
      <sz val="9"/>
      <color theme="0" tint="-0.1499984740745262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theme="1" tint="0.49998474074526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9"/>
      <color theme="4"/>
      <name val="맑은 고딕"/>
      <family val="3"/>
      <charset val="129"/>
      <scheme val="minor"/>
    </font>
    <font>
      <b/>
      <sz val="10"/>
      <color theme="1" tint="0.499984740745262"/>
      <name val="맑은 고딕"/>
      <family val="3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7485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indexed="64"/>
      </top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/>
      <bottom style="thick">
        <color rgb="FF0070C0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indexed="64"/>
      </left>
      <right style="hair">
        <color theme="1" tint="0.499984740745262"/>
      </right>
      <top/>
      <bottom/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indexed="64"/>
      </left>
      <right style="hair">
        <color theme="1" tint="0.499984740745262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auto="1"/>
      </left>
      <right/>
      <top style="hair">
        <color indexed="64"/>
      </top>
      <bottom style="hair">
        <color theme="0" tint="-0.499984740745262"/>
      </bottom>
      <diagonal/>
    </border>
    <border>
      <left/>
      <right style="dashed">
        <color auto="1"/>
      </right>
      <top style="hair">
        <color indexed="64"/>
      </top>
      <bottom style="hair">
        <color theme="0" tint="-0.499984740745262"/>
      </bottom>
      <diagonal/>
    </border>
    <border>
      <left style="dashed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dashed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thin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9" fillId="0" borderId="0" xfId="2" applyFont="1">
      <alignment vertical="center"/>
    </xf>
    <xf numFmtId="180" fontId="7" fillId="0" borderId="0" xfId="0" applyNumberFormat="1" applyFont="1" applyAlignment="1">
      <alignment horizontal="center" vertical="center"/>
    </xf>
    <xf numFmtId="41" fontId="7" fillId="0" borderId="0" xfId="2" applyFont="1">
      <alignment vertical="center"/>
    </xf>
    <xf numFmtId="14" fontId="14" fillId="0" borderId="5" xfId="2" applyNumberFormat="1" applyFont="1" applyFill="1" applyBorder="1" applyAlignment="1">
      <alignment horizontal="center" vertical="center" wrapText="1"/>
    </xf>
    <xf numFmtId="41" fontId="14" fillId="0" borderId="5" xfId="2" applyFont="1" applyBorder="1">
      <alignment vertical="center"/>
    </xf>
    <xf numFmtId="41" fontId="10" fillId="0" borderId="0" xfId="2" applyFont="1">
      <alignment vertical="center"/>
    </xf>
    <xf numFmtId="41" fontId="12" fillId="0" borderId="0" xfId="2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9" fontId="7" fillId="2" borderId="0" xfId="1" applyFont="1" applyFill="1" applyBorder="1">
      <alignment vertical="center"/>
    </xf>
    <xf numFmtId="41" fontId="18" fillId="2" borderId="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8" borderId="5" xfId="0" applyFont="1" applyFill="1" applyBorder="1" applyAlignment="1" applyProtection="1">
      <alignment horizontal="left" vertical="center" indent="1"/>
      <protection locked="0"/>
    </xf>
    <xf numFmtId="41" fontId="7" fillId="8" borderId="5" xfId="2" applyFont="1" applyFill="1" applyBorder="1" applyAlignment="1" applyProtection="1">
      <alignment horizontal="right" vertical="center" indent="1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14" fontId="14" fillId="0" borderId="5" xfId="2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177" fontId="12" fillId="0" borderId="0" xfId="2" applyNumberFormat="1" applyFont="1" applyFill="1" applyAlignment="1">
      <alignment horizontal="center" vertical="center"/>
    </xf>
    <xf numFmtId="181" fontId="7" fillId="0" borderId="0" xfId="2" applyNumberFormat="1" applyFont="1">
      <alignment vertical="center"/>
    </xf>
    <xf numFmtId="0" fontId="7" fillId="0" borderId="0" xfId="0" applyFont="1" applyAlignment="1">
      <alignment horizontal="center" vertical="center"/>
    </xf>
    <xf numFmtId="41" fontId="7" fillId="4" borderId="10" xfId="2" applyFont="1" applyFill="1" applyBorder="1" applyAlignment="1">
      <alignment horizontal="center" vertical="center"/>
    </xf>
    <xf numFmtId="41" fontId="7" fillId="4" borderId="10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7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14" fontId="14" fillId="3" borderId="5" xfId="2" applyNumberFormat="1" applyFont="1" applyFill="1" applyBorder="1" applyAlignment="1">
      <alignment horizontal="center" vertical="center"/>
    </xf>
    <xf numFmtId="41" fontId="14" fillId="3" borderId="5" xfId="2" applyFont="1" applyFill="1" applyBorder="1">
      <alignment vertical="center"/>
    </xf>
    <xf numFmtId="41" fontId="9" fillId="0" borderId="0" xfId="2" applyFont="1" applyFill="1" applyAlignment="1">
      <alignment horizontal="center" vertical="center"/>
    </xf>
    <xf numFmtId="0" fontId="7" fillId="11" borderId="5" xfId="0" applyFont="1" applyFill="1" applyBorder="1" applyAlignment="1" applyProtection="1">
      <alignment horizontal="left" vertical="center" indent="1"/>
      <protection locked="0"/>
    </xf>
    <xf numFmtId="182" fontId="7" fillId="0" borderId="0" xfId="2" applyNumberFormat="1" applyFont="1">
      <alignment vertical="center"/>
    </xf>
    <xf numFmtId="0" fontId="22" fillId="2" borderId="16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41" fontId="26" fillId="6" borderId="23" xfId="2" applyFont="1" applyFill="1" applyBorder="1" applyAlignment="1">
      <alignment horizontal="center" vertical="center"/>
    </xf>
    <xf numFmtId="183" fontId="16" fillId="0" borderId="0" xfId="2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/>
    <xf numFmtId="0" fontId="9" fillId="0" borderId="0" xfId="0" applyFont="1">
      <alignment vertical="center"/>
    </xf>
    <xf numFmtId="41" fontId="7" fillId="5" borderId="5" xfId="2" applyFont="1" applyFill="1" applyBorder="1" applyAlignment="1" applyProtection="1">
      <alignment horizontal="center" vertical="center"/>
      <protection locked="0"/>
    </xf>
    <xf numFmtId="41" fontId="14" fillId="5" borderId="5" xfId="2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184" fontId="7" fillId="0" borderId="0" xfId="0" applyNumberFormat="1" applyFont="1">
      <alignment vertical="center"/>
    </xf>
    <xf numFmtId="184" fontId="28" fillId="0" borderId="0" xfId="0" applyNumberFormat="1" applyFont="1">
      <alignment vertical="center"/>
    </xf>
    <xf numFmtId="184" fontId="27" fillId="0" borderId="0" xfId="0" applyNumberFormat="1" applyFont="1" applyAlignment="1">
      <alignment horizontal="center" vertical="center"/>
    </xf>
    <xf numFmtId="184" fontId="7" fillId="5" borderId="4" xfId="0" applyNumberFormat="1" applyFont="1" applyFill="1" applyBorder="1" applyAlignment="1" applyProtection="1">
      <alignment horizontal="center" vertical="center"/>
      <protection locked="0"/>
    </xf>
    <xf numFmtId="184" fontId="7" fillId="5" borderId="7" xfId="0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41" fontId="14" fillId="5" borderId="8" xfId="2" applyFont="1" applyFill="1" applyBorder="1" applyAlignment="1" applyProtection="1">
      <alignment horizontal="center" vertical="center"/>
    </xf>
    <xf numFmtId="41" fontId="7" fillId="5" borderId="8" xfId="2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184" fontId="7" fillId="8" borderId="4" xfId="0" applyNumberFormat="1" applyFont="1" applyFill="1" applyBorder="1" applyAlignment="1" applyProtection="1">
      <alignment horizontal="center" vertical="center"/>
      <protection locked="0"/>
    </xf>
    <xf numFmtId="184" fontId="7" fillId="8" borderId="7" xfId="0" applyNumberFormat="1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left" vertical="center" indent="1"/>
      <protection locked="0"/>
    </xf>
    <xf numFmtId="41" fontId="11" fillId="8" borderId="8" xfId="2" applyFont="1" applyFill="1" applyBorder="1" applyAlignment="1" applyProtection="1">
      <alignment horizontal="right" vertical="center" indent="1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9" fontId="7" fillId="4" borderId="29" xfId="1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41" fontId="11" fillId="7" borderId="31" xfId="2" applyFont="1" applyFill="1" applyBorder="1" applyAlignment="1">
      <alignment horizontal="center" vertical="center"/>
    </xf>
    <xf numFmtId="41" fontId="11" fillId="7" borderId="32" xfId="2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41" fontId="7" fillId="4" borderId="11" xfId="2" applyFont="1" applyFill="1" applyBorder="1" applyAlignment="1">
      <alignment horizontal="center" vertical="center"/>
    </xf>
    <xf numFmtId="9" fontId="7" fillId="4" borderId="34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84" fontId="7" fillId="8" borderId="38" xfId="0" applyNumberFormat="1" applyFont="1" applyFill="1" applyBorder="1" applyAlignment="1" applyProtection="1">
      <alignment horizontal="center" vertical="center"/>
      <protection locked="0"/>
    </xf>
    <xf numFmtId="0" fontId="7" fillId="11" borderId="24" xfId="0" applyFont="1" applyFill="1" applyBorder="1" applyAlignment="1" applyProtection="1">
      <alignment horizontal="left" vertical="center" indent="1"/>
      <protection locked="0"/>
    </xf>
    <xf numFmtId="41" fontId="7" fillId="8" borderId="24" xfId="2" applyFont="1" applyFill="1" applyBorder="1" applyAlignment="1" applyProtection="1">
      <alignment horizontal="right" vertical="center" indent="1"/>
      <protection locked="0"/>
    </xf>
    <xf numFmtId="0" fontId="7" fillId="8" borderId="39" xfId="0" applyFont="1" applyFill="1" applyBorder="1" applyAlignment="1" applyProtection="1">
      <alignment horizontal="center" vertical="center"/>
      <protection locked="0"/>
    </xf>
    <xf numFmtId="184" fontId="7" fillId="5" borderId="38" xfId="0" applyNumberFormat="1" applyFont="1" applyFill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 applyProtection="1">
      <alignment horizontal="center" vertical="center"/>
      <protection locked="0"/>
    </xf>
    <xf numFmtId="41" fontId="7" fillId="5" borderId="24" xfId="2" applyFont="1" applyFill="1" applyBorder="1" applyAlignment="1" applyProtection="1">
      <alignment horizontal="center" vertical="center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184" fontId="9" fillId="12" borderId="40" xfId="0" applyNumberFormat="1" applyFont="1" applyFill="1" applyBorder="1" applyAlignment="1">
      <alignment horizontal="center" vertical="center"/>
    </xf>
    <xf numFmtId="0" fontId="9" fillId="12" borderId="41" xfId="0" applyFont="1" applyFill="1" applyBorder="1" applyAlignment="1">
      <alignment horizontal="center" vertical="center"/>
    </xf>
    <xf numFmtId="0" fontId="9" fillId="12" borderId="42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41" fontId="9" fillId="3" borderId="41" xfId="2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47" xfId="0" applyFont="1" applyFill="1" applyBorder="1" applyAlignment="1">
      <alignment horizontal="center" vertical="center"/>
    </xf>
    <xf numFmtId="0" fontId="9" fillId="4" borderId="28" xfId="0" applyFont="1" applyFill="1" applyBorder="1">
      <alignment vertical="center"/>
    </xf>
    <xf numFmtId="0" fontId="13" fillId="3" borderId="30" xfId="0" applyFont="1" applyFill="1" applyBorder="1" applyAlignment="1">
      <alignment horizontal="center" vertical="center"/>
    </xf>
    <xf numFmtId="41" fontId="11" fillId="3" borderId="31" xfId="0" applyNumberFormat="1" applyFont="1" applyFill="1" applyBorder="1" applyAlignment="1">
      <alignment horizontal="center" vertical="center"/>
    </xf>
    <xf numFmtId="41" fontId="11" fillId="3" borderId="32" xfId="0" applyNumberFormat="1" applyFont="1" applyFill="1" applyBorder="1" applyAlignment="1">
      <alignment horizontal="center" vertical="center"/>
    </xf>
    <xf numFmtId="0" fontId="9" fillId="4" borderId="33" xfId="0" applyFont="1" applyFill="1" applyBorder="1">
      <alignment vertical="center"/>
    </xf>
    <xf numFmtId="41" fontId="7" fillId="4" borderId="11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14" fontId="14" fillId="0" borderId="5" xfId="2" quotePrefix="1" applyNumberFormat="1" applyFont="1" applyFill="1" applyBorder="1" applyAlignment="1">
      <alignment horizontal="center" vertical="center"/>
    </xf>
    <xf numFmtId="10" fontId="14" fillId="3" borderId="5" xfId="1" applyNumberFormat="1" applyFont="1" applyFill="1" applyBorder="1" applyAlignment="1">
      <alignment horizontal="center" vertical="center"/>
    </xf>
    <xf numFmtId="10" fontId="14" fillId="0" borderId="5" xfId="1" applyNumberFormat="1" applyFont="1" applyFill="1" applyBorder="1" applyAlignment="1">
      <alignment horizontal="center" vertical="center"/>
    </xf>
    <xf numFmtId="10" fontId="7" fillId="0" borderId="0" xfId="1" applyNumberFormat="1" applyFont="1" applyFill="1" applyAlignment="1">
      <alignment horizontal="center" vertical="center"/>
    </xf>
    <xf numFmtId="14" fontId="14" fillId="13" borderId="5" xfId="2" applyNumberFormat="1" applyFont="1" applyFill="1" applyBorder="1" applyAlignment="1">
      <alignment horizontal="center" vertical="center"/>
    </xf>
    <xf numFmtId="10" fontId="14" fillId="13" borderId="5" xfId="1" applyNumberFormat="1" applyFont="1" applyFill="1" applyBorder="1" applyAlignment="1">
      <alignment horizontal="center" vertical="center"/>
    </xf>
    <xf numFmtId="41" fontId="14" fillId="13" borderId="5" xfId="2" applyFont="1" applyFill="1" applyBorder="1">
      <alignment vertical="center"/>
    </xf>
    <xf numFmtId="41" fontId="26" fillId="6" borderId="20" xfId="2" applyFont="1" applyFill="1" applyBorder="1" applyAlignment="1">
      <alignment vertical="center"/>
    </xf>
    <xf numFmtId="41" fontId="19" fillId="6" borderId="23" xfId="2" applyFont="1" applyFill="1" applyBorder="1" applyAlignment="1">
      <alignment horizontal="center" vertical="center"/>
    </xf>
    <xf numFmtId="183" fontId="16" fillId="0" borderId="0" xfId="2" applyNumberFormat="1" applyFont="1" applyAlignment="1">
      <alignment vertical="center"/>
    </xf>
    <xf numFmtId="184" fontId="16" fillId="0" borderId="0" xfId="2" applyNumberFormat="1" applyFont="1" applyAlignment="1">
      <alignment horizontal="left" vertical="center"/>
    </xf>
    <xf numFmtId="0" fontId="9" fillId="5" borderId="54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/>
    </xf>
    <xf numFmtId="0" fontId="9" fillId="14" borderId="8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41" fontId="9" fillId="5" borderId="2" xfId="2" applyFont="1" applyFill="1" applyBorder="1" applyAlignment="1">
      <alignment horizontal="center" vertical="center"/>
    </xf>
    <xf numFmtId="177" fontId="9" fillId="5" borderId="2" xfId="2" applyNumberFormat="1" applyFont="1" applyFill="1" applyBorder="1" applyAlignment="1">
      <alignment horizontal="center" vertical="center"/>
    </xf>
    <xf numFmtId="10" fontId="9" fillId="5" borderId="2" xfId="1" applyNumberFormat="1" applyFont="1" applyFill="1" applyBorder="1" applyAlignment="1">
      <alignment horizontal="center" vertical="center"/>
    </xf>
    <xf numFmtId="41" fontId="9" fillId="5" borderId="3" xfId="2" applyFont="1" applyFill="1" applyBorder="1" applyAlignment="1">
      <alignment horizontal="center" vertical="center"/>
    </xf>
    <xf numFmtId="41" fontId="13" fillId="3" borderId="4" xfId="2" applyFont="1" applyFill="1" applyBorder="1" applyAlignment="1">
      <alignment horizontal="center" vertical="center"/>
    </xf>
    <xf numFmtId="41" fontId="14" fillId="3" borderId="6" xfId="2" applyFont="1" applyFill="1" applyBorder="1">
      <alignment vertical="center"/>
    </xf>
    <xf numFmtId="41" fontId="13" fillId="5" borderId="4" xfId="2" applyFont="1" applyFill="1" applyBorder="1" applyAlignment="1">
      <alignment horizontal="center" vertical="center"/>
    </xf>
    <xf numFmtId="41" fontId="14" fillId="0" borderId="6" xfId="2" applyFont="1" applyBorder="1">
      <alignment vertical="center"/>
    </xf>
    <xf numFmtId="41" fontId="13" fillId="5" borderId="4" xfId="2" applyFont="1" applyFill="1" applyBorder="1" applyAlignment="1">
      <alignment vertical="center"/>
    </xf>
    <xf numFmtId="41" fontId="13" fillId="13" borderId="4" xfId="2" applyFont="1" applyFill="1" applyBorder="1" applyAlignment="1">
      <alignment horizontal="center" vertical="center"/>
    </xf>
    <xf numFmtId="41" fontId="14" fillId="13" borderId="6" xfId="2" applyFont="1" applyFill="1" applyBorder="1">
      <alignment vertical="center"/>
    </xf>
    <xf numFmtId="41" fontId="9" fillId="5" borderId="7" xfId="2" applyFont="1" applyFill="1" applyBorder="1" applyAlignment="1">
      <alignment horizontal="center" vertical="center"/>
    </xf>
    <xf numFmtId="41" fontId="15" fillId="5" borderId="8" xfId="2" applyFont="1" applyFill="1" applyBorder="1" applyAlignment="1">
      <alignment horizontal="center" vertical="center"/>
    </xf>
    <xf numFmtId="177" fontId="15" fillId="5" borderId="8" xfId="2" applyNumberFormat="1" applyFont="1" applyFill="1" applyBorder="1" applyAlignment="1">
      <alignment horizontal="center" vertical="center"/>
    </xf>
    <xf numFmtId="10" fontId="7" fillId="5" borderId="8" xfId="1" applyNumberFormat="1" applyFont="1" applyFill="1" applyBorder="1" applyAlignment="1">
      <alignment horizontal="center" vertical="center"/>
    </xf>
    <xf numFmtId="41" fontId="9" fillId="5" borderId="8" xfId="2" applyFont="1" applyFill="1" applyBorder="1">
      <alignment vertical="center"/>
    </xf>
    <xf numFmtId="41" fontId="9" fillId="5" borderId="9" xfId="2" applyFont="1" applyFill="1" applyBorder="1">
      <alignment vertical="center"/>
    </xf>
    <xf numFmtId="0" fontId="31" fillId="0" borderId="0" xfId="3" applyFont="1" applyAlignment="1">
      <alignment vertical="center"/>
    </xf>
    <xf numFmtId="185" fontId="31" fillId="0" borderId="0" xfId="3" applyNumberFormat="1" applyFont="1" applyAlignment="1">
      <alignment vertical="center"/>
    </xf>
    <xf numFmtId="0" fontId="30" fillId="0" borderId="0" xfId="3" applyAlignment="1">
      <alignment vertical="center"/>
    </xf>
    <xf numFmtId="3" fontId="31" fillId="0" borderId="0" xfId="3" applyNumberFormat="1" applyFont="1" applyAlignment="1">
      <alignment vertical="center"/>
    </xf>
    <xf numFmtId="41" fontId="13" fillId="15" borderId="4" xfId="2" applyFont="1" applyFill="1" applyBorder="1" applyAlignment="1">
      <alignment horizontal="center" vertical="center"/>
    </xf>
    <xf numFmtId="14" fontId="14" fillId="15" borderId="5" xfId="2" applyNumberFormat="1" applyFont="1" applyFill="1" applyBorder="1" applyAlignment="1">
      <alignment horizontal="center" vertical="center"/>
    </xf>
    <xf numFmtId="10" fontId="14" fillId="15" borderId="5" xfId="1" applyNumberFormat="1" applyFont="1" applyFill="1" applyBorder="1" applyAlignment="1">
      <alignment horizontal="center" vertical="center"/>
    </xf>
    <xf numFmtId="41" fontId="14" fillId="15" borderId="5" xfId="2" applyFont="1" applyFill="1" applyBorder="1">
      <alignment vertical="center"/>
    </xf>
    <xf numFmtId="41" fontId="14" fillId="15" borderId="6" xfId="2" applyFont="1" applyFill="1" applyBorder="1">
      <alignment vertical="center"/>
    </xf>
    <xf numFmtId="41" fontId="9" fillId="10" borderId="61" xfId="0" applyNumberFormat="1" applyFont="1" applyFill="1" applyBorder="1">
      <alignment vertical="center"/>
    </xf>
    <xf numFmtId="179" fontId="9" fillId="10" borderId="62" xfId="0" applyNumberFormat="1" applyFont="1" applyFill="1" applyBorder="1">
      <alignment vertical="center"/>
    </xf>
    <xf numFmtId="9" fontId="9" fillId="4" borderId="52" xfId="1" applyFont="1" applyFill="1" applyBorder="1" applyAlignment="1" applyProtection="1">
      <alignment horizontal="center" vertical="center"/>
      <protection locked="0"/>
    </xf>
    <xf numFmtId="9" fontId="9" fillId="4" borderId="48" xfId="1" applyFont="1" applyFill="1" applyBorder="1" applyAlignment="1" applyProtection="1">
      <alignment horizontal="center" vertical="center"/>
      <protection locked="0"/>
    </xf>
    <xf numFmtId="0" fontId="9" fillId="5" borderId="54" xfId="0" applyFont="1" applyFill="1" applyBorder="1" applyAlignment="1">
      <alignment vertical="center" wrapText="1"/>
    </xf>
    <xf numFmtId="0" fontId="32" fillId="5" borderId="54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3" borderId="80" xfId="0" applyFont="1" applyFill="1" applyBorder="1" applyAlignment="1">
      <alignment horizontal="center" vertical="center" wrapText="1"/>
    </xf>
    <xf numFmtId="0" fontId="33" fillId="3" borderId="80" xfId="0" applyFont="1" applyFill="1" applyBorder="1" applyAlignment="1">
      <alignment horizontal="center" vertical="center" wrapText="1"/>
    </xf>
    <xf numFmtId="0" fontId="9" fillId="3" borderId="87" xfId="0" applyFont="1" applyFill="1" applyBorder="1" applyAlignment="1">
      <alignment vertical="center" wrapText="1"/>
    </xf>
    <xf numFmtId="0" fontId="9" fillId="4" borderId="83" xfId="0" applyFont="1" applyFill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0" fontId="35" fillId="4" borderId="84" xfId="0" applyFont="1" applyFill="1" applyBorder="1" applyAlignment="1">
      <alignment horizontal="center" vertical="center" wrapText="1"/>
    </xf>
    <xf numFmtId="0" fontId="35" fillId="4" borderId="85" xfId="0" applyFont="1" applyFill="1" applyBorder="1" applyAlignment="1">
      <alignment horizontal="center" vertical="center" wrapText="1"/>
    </xf>
    <xf numFmtId="0" fontId="35" fillId="4" borderId="83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5" fillId="4" borderId="8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65" xfId="0" applyFont="1" applyBorder="1" applyAlignment="1">
      <alignment horizontal="center" vertical="center"/>
    </xf>
    <xf numFmtId="184" fontId="36" fillId="0" borderId="0" xfId="0" applyNumberFormat="1" applyFont="1">
      <alignment vertical="center"/>
    </xf>
    <xf numFmtId="0" fontId="25" fillId="2" borderId="16" xfId="0" applyFont="1" applyFill="1" applyBorder="1" applyAlignment="1">
      <alignment horizontal="center" vertical="center" wrapText="1"/>
    </xf>
    <xf numFmtId="41" fontId="23" fillId="9" borderId="88" xfId="2" applyFont="1" applyFill="1" applyBorder="1" applyAlignment="1">
      <alignment vertical="center"/>
    </xf>
    <xf numFmtId="41" fontId="23" fillId="9" borderId="89" xfId="2" applyFont="1" applyFill="1" applyBorder="1" applyAlignment="1">
      <alignment vertical="center"/>
    </xf>
    <xf numFmtId="41" fontId="19" fillId="6" borderId="90" xfId="2" applyFont="1" applyFill="1" applyBorder="1" applyAlignment="1">
      <alignment horizontal="center" vertical="center"/>
    </xf>
    <xf numFmtId="41" fontId="19" fillId="6" borderId="91" xfId="2" applyFont="1" applyFill="1" applyBorder="1" applyAlignment="1">
      <alignment horizontal="center" vertical="center"/>
    </xf>
    <xf numFmtId="41" fontId="26" fillId="6" borderId="90" xfId="2" applyFont="1" applyFill="1" applyBorder="1" applyAlignment="1">
      <alignment vertical="center"/>
    </xf>
    <xf numFmtId="41" fontId="26" fillId="6" borderId="23" xfId="2" applyFont="1" applyFill="1" applyBorder="1" applyAlignment="1">
      <alignment vertical="center" wrapText="1"/>
    </xf>
    <xf numFmtId="10" fontId="26" fillId="6" borderId="91" xfId="1" applyNumberFormat="1" applyFont="1" applyFill="1" applyBorder="1" applyAlignment="1">
      <alignment horizontal="center" vertical="center"/>
    </xf>
    <xf numFmtId="41" fontId="26" fillId="6" borderId="92" xfId="2" applyFont="1" applyFill="1" applyBorder="1" applyAlignment="1">
      <alignment horizontal="center" vertical="center"/>
    </xf>
    <xf numFmtId="41" fontId="26" fillId="6" borderId="20" xfId="2" applyFont="1" applyFill="1" applyBorder="1" applyAlignment="1">
      <alignment horizontal="center" vertical="center"/>
    </xf>
    <xf numFmtId="10" fontId="26" fillId="6" borderId="93" xfId="1" applyNumberFormat="1" applyFont="1" applyFill="1" applyBorder="1" applyAlignment="1">
      <alignment horizontal="center" vertical="center"/>
    </xf>
    <xf numFmtId="41" fontId="26" fillId="6" borderId="92" xfId="2" applyFont="1" applyFill="1" applyBorder="1" applyAlignment="1">
      <alignment vertical="center"/>
    </xf>
    <xf numFmtId="10" fontId="26" fillId="6" borderId="93" xfId="1" applyNumberFormat="1" applyFont="1" applyFill="1" applyBorder="1" applyAlignment="1">
      <alignment vertical="center"/>
    </xf>
    <xf numFmtId="41" fontId="19" fillId="6" borderId="92" xfId="2" applyFont="1" applyFill="1" applyBorder="1" applyAlignment="1">
      <alignment horizontal="center" vertical="center"/>
    </xf>
    <xf numFmtId="41" fontId="9" fillId="5" borderId="94" xfId="2" applyFont="1" applyFill="1" applyBorder="1" applyAlignment="1">
      <alignment horizontal="center" vertical="center"/>
    </xf>
    <xf numFmtId="41" fontId="14" fillId="0" borderId="95" xfId="2" applyFont="1" applyBorder="1">
      <alignment vertical="center"/>
    </xf>
    <xf numFmtId="41" fontId="14" fillId="15" borderId="95" xfId="2" applyFont="1" applyFill="1" applyBorder="1">
      <alignment vertical="center"/>
    </xf>
    <xf numFmtId="41" fontId="14" fillId="13" borderId="95" xfId="2" applyFont="1" applyFill="1" applyBorder="1">
      <alignment vertical="center"/>
    </xf>
    <xf numFmtId="41" fontId="9" fillId="5" borderId="96" xfId="2" applyFont="1" applyFill="1" applyBorder="1">
      <alignment vertical="center"/>
    </xf>
    <xf numFmtId="183" fontId="38" fillId="0" borderId="0" xfId="2" applyNumberFormat="1" applyFont="1" applyAlignment="1">
      <alignment horizontal="center" vertical="center"/>
    </xf>
    <xf numFmtId="184" fontId="38" fillId="0" borderId="0" xfId="2" applyNumberFormat="1" applyFont="1" applyAlignment="1">
      <alignment horizontal="left" vertical="center"/>
    </xf>
    <xf numFmtId="0" fontId="21" fillId="2" borderId="18" xfId="0" applyFont="1" applyFill="1" applyBorder="1" applyAlignment="1">
      <alignment horizontal="center" vertical="center"/>
    </xf>
    <xf numFmtId="178" fontId="9" fillId="5" borderId="4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41" fontId="11" fillId="0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1" fontId="9" fillId="5" borderId="45" xfId="2" applyFont="1" applyFill="1" applyBorder="1" applyAlignment="1">
      <alignment horizontal="center" vertical="center"/>
    </xf>
    <xf numFmtId="179" fontId="9" fillId="0" borderId="62" xfId="0" applyNumberFormat="1" applyFont="1" applyBorder="1" applyAlignment="1">
      <alignment horizontal="center" vertical="center"/>
    </xf>
    <xf numFmtId="41" fontId="9" fillId="5" borderId="43" xfId="2" applyFont="1" applyFill="1" applyBorder="1" applyAlignment="1">
      <alignment horizontal="center" vertical="center"/>
    </xf>
    <xf numFmtId="178" fontId="9" fillId="5" borderId="61" xfId="0" applyNumberFormat="1" applyFont="1" applyFill="1" applyBorder="1" applyAlignment="1">
      <alignment horizontal="center" vertical="center"/>
    </xf>
    <xf numFmtId="178" fontId="9" fillId="5" borderId="12" xfId="0" applyNumberFormat="1" applyFont="1" applyFill="1" applyBorder="1" applyAlignment="1">
      <alignment horizontal="center" vertical="center"/>
    </xf>
    <xf numFmtId="178" fontId="9" fillId="5" borderId="62" xfId="0" applyNumberFormat="1" applyFont="1" applyFill="1" applyBorder="1" applyAlignment="1">
      <alignment horizontal="center" vertical="center"/>
    </xf>
    <xf numFmtId="41" fontId="9" fillId="0" borderId="61" xfId="0" applyNumberFormat="1" applyFont="1" applyBorder="1">
      <alignment vertical="center"/>
    </xf>
    <xf numFmtId="0" fontId="7" fillId="0" borderId="12" xfId="0" applyFont="1" applyBorder="1">
      <alignment vertical="center"/>
    </xf>
    <xf numFmtId="179" fontId="9" fillId="0" borderId="12" xfId="0" applyNumberFormat="1" applyFont="1" applyBorder="1">
      <alignment vertical="center"/>
    </xf>
    <xf numFmtId="179" fontId="9" fillId="0" borderId="62" xfId="0" applyNumberFormat="1" applyFont="1" applyBorder="1">
      <alignment vertical="center"/>
    </xf>
    <xf numFmtId="41" fontId="7" fillId="0" borderId="12" xfId="2" applyFont="1" applyBorder="1">
      <alignment vertical="center"/>
    </xf>
    <xf numFmtId="41" fontId="7" fillId="0" borderId="62" xfId="2" applyFont="1" applyBorder="1">
      <alignment vertical="center"/>
    </xf>
    <xf numFmtId="41" fontId="7" fillId="0" borderId="61" xfId="2" applyFont="1" applyBorder="1">
      <alignment vertical="center"/>
    </xf>
    <xf numFmtId="178" fontId="7" fillId="0" borderId="0" xfId="0" applyNumberFormat="1" applyFont="1" applyAlignment="1">
      <alignment horizontal="center" vertical="center"/>
    </xf>
    <xf numFmtId="41" fontId="7" fillId="0" borderId="0" xfId="2" applyFont="1" applyAlignment="1">
      <alignment horizontal="center" vertical="center"/>
    </xf>
    <xf numFmtId="0" fontId="8" fillId="0" borderId="76" xfId="0" applyFont="1" applyBorder="1">
      <alignment vertical="center"/>
    </xf>
    <xf numFmtId="0" fontId="9" fillId="5" borderId="1" xfId="2" applyNumberFormat="1" applyFont="1" applyFill="1" applyBorder="1" applyAlignment="1">
      <alignment horizontal="center" vertical="center"/>
    </xf>
    <xf numFmtId="41" fontId="9" fillId="0" borderId="0" xfId="2" applyFont="1" applyAlignment="1">
      <alignment horizontal="center" vertical="center"/>
    </xf>
    <xf numFmtId="41" fontId="9" fillId="16" borderId="46" xfId="0" applyNumberFormat="1" applyFont="1" applyFill="1" applyBorder="1">
      <alignment vertical="center"/>
    </xf>
    <xf numFmtId="41" fontId="13" fillId="16" borderId="46" xfId="2" applyFont="1" applyFill="1" applyBorder="1" applyAlignment="1">
      <alignment horizontal="center" vertical="center"/>
    </xf>
    <xf numFmtId="41" fontId="13" fillId="16" borderId="47" xfId="2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9" fillId="0" borderId="0" xfId="0" applyNumberFormat="1" applyFont="1">
      <alignment vertical="center"/>
    </xf>
    <xf numFmtId="179" fontId="9" fillId="0" borderId="0" xfId="0" applyNumberFormat="1" applyFont="1">
      <alignment vertical="center"/>
    </xf>
    <xf numFmtId="41" fontId="7" fillId="0" borderId="0" xfId="2" applyFont="1" applyFill="1" applyBorder="1">
      <alignment vertical="center"/>
    </xf>
    <xf numFmtId="0" fontId="8" fillId="0" borderId="76" xfId="0" applyFont="1" applyBorder="1" applyAlignment="1">
      <alignment horizontal="right" vertical="center"/>
    </xf>
    <xf numFmtId="41" fontId="13" fillId="16" borderId="46" xfId="0" applyNumberFormat="1" applyFont="1" applyFill="1" applyBorder="1">
      <alignment vertical="center"/>
    </xf>
    <xf numFmtId="179" fontId="13" fillId="16" borderId="47" xfId="0" applyNumberFormat="1" applyFont="1" applyFill="1" applyBorder="1">
      <alignment vertical="center"/>
    </xf>
    <xf numFmtId="0" fontId="9" fillId="5" borderId="6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178" fontId="9" fillId="5" borderId="45" xfId="0" applyNumberFormat="1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 wrapText="1"/>
    </xf>
    <xf numFmtId="0" fontId="41" fillId="0" borderId="0" xfId="0" applyFont="1">
      <alignment vertical="center"/>
    </xf>
    <xf numFmtId="41" fontId="41" fillId="0" borderId="0" xfId="2" applyFont="1">
      <alignment vertical="center"/>
    </xf>
    <xf numFmtId="41" fontId="9" fillId="0" borderId="0" xfId="2" applyFont="1" applyFill="1">
      <alignment vertical="center"/>
    </xf>
    <xf numFmtId="0" fontId="41" fillId="2" borderId="97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/>
    </xf>
    <xf numFmtId="0" fontId="21" fillId="2" borderId="71" xfId="0" applyFont="1" applyFill="1" applyBorder="1" applyAlignment="1">
      <alignment horizontal="center" vertical="center"/>
    </xf>
    <xf numFmtId="41" fontId="7" fillId="15" borderId="61" xfId="2" applyFont="1" applyFill="1" applyBorder="1">
      <alignment vertical="center"/>
    </xf>
    <xf numFmtId="41" fontId="7" fillId="6" borderId="12" xfId="2" applyFont="1" applyFill="1" applyBorder="1">
      <alignment vertical="center"/>
    </xf>
    <xf numFmtId="41" fontId="7" fillId="15" borderId="12" xfId="2" applyFont="1" applyFill="1" applyBorder="1">
      <alignment vertical="center"/>
    </xf>
    <xf numFmtId="41" fontId="7" fillId="6" borderId="62" xfId="2" applyFont="1" applyFill="1" applyBorder="1">
      <alignment vertical="center"/>
    </xf>
    <xf numFmtId="41" fontId="41" fillId="0" borderId="61" xfId="2" applyFont="1" applyFill="1" applyBorder="1">
      <alignment vertical="center"/>
    </xf>
    <xf numFmtId="41" fontId="41" fillId="0" borderId="12" xfId="2" applyFont="1" applyFill="1" applyBorder="1">
      <alignment vertical="center"/>
    </xf>
    <xf numFmtId="41" fontId="41" fillId="0" borderId="62" xfId="2" applyFont="1" applyFill="1" applyBorder="1">
      <alignment vertical="center"/>
    </xf>
    <xf numFmtId="41" fontId="21" fillId="0" borderId="61" xfId="2" applyFont="1" applyFill="1" applyBorder="1">
      <alignment vertical="center"/>
    </xf>
    <xf numFmtId="41" fontId="21" fillId="0" borderId="12" xfId="2" applyFont="1" applyFill="1" applyBorder="1">
      <alignment vertical="center"/>
    </xf>
    <xf numFmtId="41" fontId="21" fillId="0" borderId="62" xfId="2" applyFont="1" applyFill="1" applyBorder="1">
      <alignment vertical="center"/>
    </xf>
    <xf numFmtId="41" fontId="13" fillId="16" borderId="46" xfId="2" applyFont="1" applyFill="1" applyBorder="1" applyAlignment="1">
      <alignment vertical="center"/>
    </xf>
    <xf numFmtId="41" fontId="13" fillId="16" borderId="22" xfId="2" applyFont="1" applyFill="1" applyBorder="1" applyAlignment="1">
      <alignment vertical="center"/>
    </xf>
    <xf numFmtId="41" fontId="13" fillId="16" borderId="47" xfId="2" applyFont="1" applyFill="1" applyBorder="1" applyAlignment="1">
      <alignment vertical="center"/>
    </xf>
    <xf numFmtId="41" fontId="7" fillId="6" borderId="62" xfId="2" applyFont="1" applyFill="1" applyBorder="1" applyAlignment="1">
      <alignment vertical="center"/>
    </xf>
    <xf numFmtId="41" fontId="7" fillId="6" borderId="61" xfId="2" applyFont="1" applyFill="1" applyBorder="1" applyAlignment="1">
      <alignment vertical="center"/>
    </xf>
    <xf numFmtId="41" fontId="7" fillId="6" borderId="12" xfId="2" applyFont="1" applyFill="1" applyBorder="1" applyAlignment="1">
      <alignment vertical="center"/>
    </xf>
    <xf numFmtId="41" fontId="41" fillId="0" borderId="61" xfId="2" applyFont="1" applyFill="1" applyBorder="1" applyAlignment="1">
      <alignment vertical="center"/>
    </xf>
    <xf numFmtId="41" fontId="41" fillId="0" borderId="12" xfId="2" applyFont="1" applyFill="1" applyBorder="1" applyAlignment="1">
      <alignment vertical="center"/>
    </xf>
    <xf numFmtId="41" fontId="41" fillId="0" borderId="62" xfId="2" applyFont="1" applyFill="1" applyBorder="1" applyAlignment="1">
      <alignment vertical="center"/>
    </xf>
    <xf numFmtId="41" fontId="41" fillId="0" borderId="0" xfId="2" applyFont="1" applyFill="1">
      <alignment vertical="center"/>
    </xf>
    <xf numFmtId="41" fontId="21" fillId="0" borderId="61" xfId="2" applyFont="1" applyFill="1" applyBorder="1" applyAlignment="1">
      <alignment vertical="center"/>
    </xf>
    <xf numFmtId="41" fontId="21" fillId="0" borderId="12" xfId="2" applyFont="1" applyFill="1" applyBorder="1" applyAlignment="1">
      <alignment vertical="center"/>
    </xf>
    <xf numFmtId="41" fontId="21" fillId="0" borderId="62" xfId="2" applyFont="1" applyFill="1" applyBorder="1" applyAlignment="1">
      <alignment vertical="center"/>
    </xf>
    <xf numFmtId="0" fontId="21" fillId="0" borderId="0" xfId="0" applyFont="1">
      <alignment vertical="center"/>
    </xf>
    <xf numFmtId="41" fontId="21" fillId="0" borderId="0" xfId="2" applyFont="1" applyFill="1">
      <alignment vertical="center"/>
    </xf>
    <xf numFmtId="41" fontId="7" fillId="0" borderId="61" xfId="0" applyNumberFormat="1" applyFont="1" applyBorder="1">
      <alignment vertical="center"/>
    </xf>
    <xf numFmtId="179" fontId="7" fillId="0" borderId="62" xfId="0" applyNumberFormat="1" applyFont="1" applyBorder="1">
      <alignment vertical="center"/>
    </xf>
    <xf numFmtId="41" fontId="13" fillId="5" borderId="10" xfId="2" applyFont="1" applyFill="1" applyBorder="1" applyAlignment="1">
      <alignment vertical="center"/>
    </xf>
    <xf numFmtId="41" fontId="7" fillId="0" borderId="0" xfId="2" applyFont="1" applyFill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41" fontId="13" fillId="3" borderId="10" xfId="2" applyFont="1" applyFill="1" applyBorder="1" applyAlignment="1">
      <alignment vertical="center"/>
    </xf>
    <xf numFmtId="0" fontId="9" fillId="14" borderId="101" xfId="0" applyFont="1" applyFill="1" applyBorder="1" applyAlignment="1">
      <alignment horizontal="center" vertical="center"/>
    </xf>
    <xf numFmtId="9" fontId="7" fillId="4" borderId="102" xfId="1" applyFont="1" applyFill="1" applyBorder="1" applyAlignment="1">
      <alignment horizontal="center" vertical="center"/>
    </xf>
    <xf numFmtId="176" fontId="7" fillId="4" borderId="78" xfId="1" applyNumberFormat="1" applyFont="1" applyFill="1" applyBorder="1" applyAlignment="1">
      <alignment horizontal="center" vertical="center"/>
    </xf>
    <xf numFmtId="41" fontId="7" fillId="4" borderId="72" xfId="1" applyNumberFormat="1" applyFont="1" applyFill="1" applyBorder="1" applyAlignment="1">
      <alignment horizontal="center" vertical="center"/>
    </xf>
    <xf numFmtId="41" fontId="7" fillId="4" borderId="98" xfId="1" applyNumberFormat="1" applyFont="1" applyFill="1" applyBorder="1" applyAlignment="1">
      <alignment horizontal="center" vertical="center"/>
    </xf>
    <xf numFmtId="41" fontId="11" fillId="15" borderId="31" xfId="0" applyNumberFormat="1" applyFont="1" applyFill="1" applyBorder="1" applyAlignment="1">
      <alignment horizontal="center" vertical="center"/>
    </xf>
    <xf numFmtId="10" fontId="11" fillId="15" borderId="103" xfId="1" applyNumberFormat="1" applyFont="1" applyFill="1" applyBorder="1" applyAlignment="1">
      <alignment horizontal="center" vertical="center"/>
    </xf>
    <xf numFmtId="41" fontId="11" fillId="15" borderId="73" xfId="1" applyNumberFormat="1" applyFont="1" applyFill="1" applyBorder="1" applyAlignment="1">
      <alignment horizontal="center" vertical="center"/>
    </xf>
    <xf numFmtId="9" fontId="13" fillId="5" borderId="102" xfId="1" applyFont="1" applyFill="1" applyBorder="1" applyAlignment="1">
      <alignment horizontal="center" vertical="center"/>
    </xf>
    <xf numFmtId="9" fontId="9" fillId="3" borderId="78" xfId="1" applyFont="1" applyFill="1" applyBorder="1" applyAlignment="1">
      <alignment horizontal="center" vertical="center"/>
    </xf>
    <xf numFmtId="41" fontId="9" fillId="3" borderId="72" xfId="1" applyNumberFormat="1" applyFont="1" applyFill="1" applyBorder="1" applyAlignment="1">
      <alignment horizontal="center" vertical="center"/>
    </xf>
    <xf numFmtId="41" fontId="9" fillId="5" borderId="72" xfId="1" applyNumberFormat="1" applyFont="1" applyFill="1" applyBorder="1" applyAlignment="1">
      <alignment horizontal="center" vertical="center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105" xfId="0" applyFont="1" applyFill="1" applyBorder="1" applyAlignment="1">
      <alignment horizontal="center" vertical="center" wrapText="1"/>
    </xf>
    <xf numFmtId="184" fontId="27" fillId="0" borderId="0" xfId="0" applyNumberFormat="1" applyFont="1">
      <alignment vertical="center"/>
    </xf>
    <xf numFmtId="41" fontId="29" fillId="6" borderId="93" xfId="2" applyFont="1" applyFill="1" applyBorder="1" applyAlignment="1">
      <alignment vertical="center"/>
    </xf>
    <xf numFmtId="41" fontId="9" fillId="5" borderId="67" xfId="2" applyFont="1" applyFill="1" applyBorder="1" applyAlignment="1">
      <alignment horizontal="center" vertical="center"/>
    </xf>
    <xf numFmtId="41" fontId="9" fillId="5" borderId="44" xfId="2" applyFont="1" applyFill="1" applyBorder="1" applyAlignment="1">
      <alignment horizontal="center" vertical="center"/>
    </xf>
    <xf numFmtId="41" fontId="9" fillId="16" borderId="22" xfId="2" applyFont="1" applyFill="1" applyBorder="1" applyAlignment="1">
      <alignment horizontal="center" vertical="center"/>
    </xf>
    <xf numFmtId="41" fontId="7" fillId="6" borderId="12" xfId="2" applyFont="1" applyFill="1" applyBorder="1" applyAlignment="1">
      <alignment horizontal="center" vertical="center"/>
    </xf>
    <xf numFmtId="41" fontId="9" fillId="5" borderId="45" xfId="2" applyFont="1" applyFill="1" applyBorder="1" applyAlignment="1">
      <alignment horizontal="center" vertical="center"/>
    </xf>
    <xf numFmtId="179" fontId="9" fillId="0" borderId="12" xfId="0" applyNumberFormat="1" applyFont="1" applyBorder="1" applyAlignment="1">
      <alignment horizontal="center" vertical="center"/>
    </xf>
    <xf numFmtId="179" fontId="9" fillId="0" borderId="62" xfId="0" applyNumberFormat="1" applyFont="1" applyBorder="1" applyAlignment="1">
      <alignment horizontal="center" vertical="center"/>
    </xf>
    <xf numFmtId="179" fontId="9" fillId="16" borderId="22" xfId="0" applyNumberFormat="1" applyFont="1" applyFill="1" applyBorder="1" applyAlignment="1">
      <alignment horizontal="center" vertical="center"/>
    </xf>
    <xf numFmtId="179" fontId="9" fillId="16" borderId="47" xfId="0" applyNumberFormat="1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41" fontId="9" fillId="5" borderId="43" xfId="2" applyFont="1" applyFill="1" applyBorder="1" applyAlignment="1">
      <alignment horizontal="center" vertical="center"/>
    </xf>
    <xf numFmtId="41" fontId="9" fillId="16" borderId="71" xfId="2" applyFont="1" applyFill="1" applyBorder="1" applyAlignment="1">
      <alignment horizontal="center" vertical="center"/>
    </xf>
    <xf numFmtId="41" fontId="7" fillId="6" borderId="18" xfId="2" applyFont="1" applyFill="1" applyBorder="1" applyAlignment="1">
      <alignment horizontal="center" vertical="center"/>
    </xf>
    <xf numFmtId="41" fontId="7" fillId="6" borderId="15" xfId="2" applyFont="1" applyFill="1" applyBorder="1" applyAlignment="1">
      <alignment horizontal="center" vertical="center"/>
    </xf>
    <xf numFmtId="41" fontId="9" fillId="5" borderId="68" xfId="2" applyFont="1" applyFill="1" applyBorder="1" applyAlignment="1">
      <alignment horizontal="center" vertical="center"/>
    </xf>
    <xf numFmtId="41" fontId="7" fillId="10" borderId="18" xfId="0" applyNumberFormat="1" applyFont="1" applyFill="1" applyBorder="1" applyAlignment="1">
      <alignment horizontal="center" vertical="center"/>
    </xf>
    <xf numFmtId="41" fontId="7" fillId="10" borderId="72" xfId="0" applyNumberFormat="1" applyFont="1" applyFill="1" applyBorder="1" applyAlignment="1">
      <alignment horizontal="center" vertical="center"/>
    </xf>
    <xf numFmtId="41" fontId="13" fillId="16" borderId="71" xfId="0" applyNumberFormat="1" applyFont="1" applyFill="1" applyBorder="1" applyAlignment="1">
      <alignment horizontal="center" vertical="center"/>
    </xf>
    <xf numFmtId="41" fontId="13" fillId="16" borderId="69" xfId="0" applyNumberFormat="1" applyFont="1" applyFill="1" applyBorder="1" applyAlignment="1">
      <alignment horizontal="center" vertical="center"/>
    </xf>
    <xf numFmtId="41" fontId="13" fillId="16" borderId="73" xfId="0" applyNumberFormat="1" applyFont="1" applyFill="1" applyBorder="1" applyAlignment="1">
      <alignment horizontal="center" vertical="center"/>
    </xf>
    <xf numFmtId="41" fontId="7" fillId="10" borderId="21" xfId="0" applyNumberFormat="1" applyFont="1" applyFill="1" applyBorder="1" applyAlignment="1">
      <alignment horizontal="center" vertical="center"/>
    </xf>
    <xf numFmtId="41" fontId="7" fillId="6" borderId="72" xfId="2" applyFont="1" applyFill="1" applyBorder="1" applyAlignment="1">
      <alignment horizontal="center" vertical="center"/>
    </xf>
    <xf numFmtId="178" fontId="9" fillId="5" borderId="68" xfId="0" applyNumberFormat="1" applyFont="1" applyFill="1" applyBorder="1" applyAlignment="1">
      <alignment horizontal="center" vertical="center"/>
    </xf>
    <xf numFmtId="178" fontId="9" fillId="5" borderId="67" xfId="0" applyNumberFormat="1" applyFont="1" applyFill="1" applyBorder="1" applyAlignment="1">
      <alignment horizontal="center" vertical="center"/>
    </xf>
    <xf numFmtId="178" fontId="9" fillId="5" borderId="70" xfId="0" applyNumberFormat="1" applyFont="1" applyFill="1" applyBorder="1" applyAlignment="1">
      <alignment horizontal="center" vertical="center"/>
    </xf>
    <xf numFmtId="41" fontId="13" fillId="16" borderId="71" xfId="2" applyFont="1" applyFill="1" applyBorder="1" applyAlignment="1">
      <alignment horizontal="center" vertical="center"/>
    </xf>
    <xf numFmtId="41" fontId="13" fillId="16" borderId="69" xfId="2" applyFont="1" applyFill="1" applyBorder="1" applyAlignment="1">
      <alignment horizontal="center" vertical="center"/>
    </xf>
    <xf numFmtId="41" fontId="13" fillId="16" borderId="73" xfId="2" applyFont="1" applyFill="1" applyBorder="1" applyAlignment="1">
      <alignment horizontal="center" vertical="center"/>
    </xf>
    <xf numFmtId="178" fontId="9" fillId="5" borderId="44" xfId="0" applyNumberFormat="1" applyFont="1" applyFill="1" applyBorder="1" applyAlignment="1">
      <alignment horizontal="center" vertical="center"/>
    </xf>
    <xf numFmtId="178" fontId="9" fillId="5" borderId="45" xfId="0" applyNumberFormat="1" applyFont="1" applyFill="1" applyBorder="1" applyAlignment="1">
      <alignment horizontal="center" vertical="center"/>
    </xf>
    <xf numFmtId="0" fontId="13" fillId="16" borderId="81" xfId="0" applyFont="1" applyFill="1" applyBorder="1" applyAlignment="1">
      <alignment horizontal="center" vertical="center"/>
    </xf>
    <xf numFmtId="0" fontId="13" fillId="16" borderId="73" xfId="0" applyFont="1" applyFill="1" applyBorder="1" applyAlignment="1">
      <alignment horizontal="center" vertical="center"/>
    </xf>
    <xf numFmtId="0" fontId="19" fillId="2" borderId="99" xfId="0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0" fontId="13" fillId="0" borderId="99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41" fontId="7" fillId="6" borderId="21" xfId="2" applyFont="1" applyFill="1" applyBorder="1" applyAlignment="1">
      <alignment horizontal="center" vertical="center"/>
    </xf>
    <xf numFmtId="41" fontId="13" fillId="16" borderId="82" xfId="0" applyNumberFormat="1" applyFont="1" applyFill="1" applyBorder="1" applyAlignment="1">
      <alignment horizontal="center" vertical="center"/>
    </xf>
    <xf numFmtId="178" fontId="9" fillId="5" borderId="66" xfId="0" applyNumberFormat="1" applyFont="1" applyFill="1" applyBorder="1" applyAlignment="1">
      <alignment horizontal="center" vertical="center"/>
    </xf>
    <xf numFmtId="0" fontId="13" fillId="10" borderId="99" xfId="0" applyFont="1" applyFill="1" applyBorder="1" applyAlignment="1">
      <alignment horizontal="center" vertical="center"/>
    </xf>
    <xf numFmtId="0" fontId="13" fillId="10" borderId="72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9" fillId="5" borderId="75" xfId="0" quotePrefix="1" applyFont="1" applyFill="1" applyBorder="1" applyAlignment="1">
      <alignment horizontal="center" vertical="center"/>
    </xf>
    <xf numFmtId="0" fontId="9" fillId="5" borderId="70" xfId="0" quotePrefix="1" applyFont="1" applyFill="1" applyBorder="1" applyAlignment="1">
      <alignment horizontal="center" vertical="center"/>
    </xf>
    <xf numFmtId="0" fontId="39" fillId="5" borderId="56" xfId="0" quotePrefix="1" applyFont="1" applyFill="1" applyBorder="1" applyAlignment="1">
      <alignment horizontal="center" vertical="center"/>
    </xf>
    <xf numFmtId="0" fontId="39" fillId="5" borderId="17" xfId="0" quotePrefix="1" applyFont="1" applyFill="1" applyBorder="1" applyAlignment="1">
      <alignment horizontal="center" vertical="center"/>
    </xf>
    <xf numFmtId="0" fontId="39" fillId="5" borderId="56" xfId="0" applyFont="1" applyFill="1" applyBorder="1" applyAlignment="1">
      <alignment horizontal="center" vertical="center"/>
    </xf>
    <xf numFmtId="0" fontId="39" fillId="5" borderId="17" xfId="0" applyFont="1" applyFill="1" applyBorder="1" applyAlignment="1">
      <alignment horizontal="center" vertical="center"/>
    </xf>
    <xf numFmtId="0" fontId="13" fillId="16" borderId="82" xfId="0" applyFont="1" applyFill="1" applyBorder="1" applyAlignment="1">
      <alignment horizontal="center" vertical="center"/>
    </xf>
    <xf numFmtId="0" fontId="40" fillId="17" borderId="36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42" fillId="14" borderId="18" xfId="0" applyFont="1" applyFill="1" applyBorder="1" applyAlignment="1">
      <alignment horizontal="center" vertical="center" wrapText="1"/>
    </xf>
    <xf numFmtId="0" fontId="42" fillId="14" borderId="21" xfId="0" applyFont="1" applyFill="1" applyBorder="1" applyAlignment="1">
      <alignment horizontal="center" vertical="center" wrapText="1"/>
    </xf>
    <xf numFmtId="41" fontId="9" fillId="16" borderId="69" xfId="2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70" xfId="0" applyFont="1" applyFill="1" applyBorder="1" applyAlignment="1">
      <alignment horizontal="center" vertical="center"/>
    </xf>
    <xf numFmtId="178" fontId="9" fillId="5" borderId="43" xfId="0" applyNumberFormat="1" applyFont="1" applyFill="1" applyBorder="1" applyAlignment="1">
      <alignment horizontal="center" vertical="center"/>
    </xf>
    <xf numFmtId="41" fontId="13" fillId="16" borderId="82" xfId="2" applyFont="1" applyFill="1" applyBorder="1" applyAlignment="1">
      <alignment horizontal="center" vertical="center"/>
    </xf>
    <xf numFmtId="0" fontId="9" fillId="14" borderId="45" xfId="0" applyFont="1" applyFill="1" applyBorder="1" applyAlignment="1">
      <alignment horizontal="center" vertical="center"/>
    </xf>
    <xf numFmtId="0" fontId="9" fillId="14" borderId="47" xfId="0" applyFont="1" applyFill="1" applyBorder="1" applyAlignment="1">
      <alignment horizontal="center" vertical="center"/>
    </xf>
    <xf numFmtId="0" fontId="9" fillId="7" borderId="49" xfId="0" applyFont="1" applyFill="1" applyBorder="1" applyAlignment="1">
      <alignment horizontal="center" vertical="center"/>
    </xf>
    <xf numFmtId="0" fontId="9" fillId="7" borderId="50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0" fontId="9" fillId="14" borderId="100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7" borderId="35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13" fillId="5" borderId="7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9" fillId="7" borderId="75" xfId="0" applyFont="1" applyFill="1" applyBorder="1" applyAlignment="1">
      <alignment horizontal="center" vertical="center"/>
    </xf>
    <xf numFmtId="0" fontId="9" fillId="7" borderId="66" xfId="0" applyFont="1" applyFill="1" applyBorder="1" applyAlignment="1">
      <alignment horizontal="center" vertical="center"/>
    </xf>
    <xf numFmtId="0" fontId="9" fillId="7" borderId="70" xfId="0" applyFont="1" applyFill="1" applyBorder="1" applyAlignment="1">
      <alignment horizontal="center" vertical="center"/>
    </xf>
    <xf numFmtId="0" fontId="9" fillId="15" borderId="48" xfId="0" applyFont="1" applyFill="1" applyBorder="1" applyAlignment="1">
      <alignment horizontal="center" vertical="center"/>
    </xf>
    <xf numFmtId="0" fontId="9" fillId="15" borderId="77" xfId="0" applyFont="1" applyFill="1" applyBorder="1" applyAlignment="1">
      <alignment horizontal="center" vertical="center"/>
    </xf>
    <xf numFmtId="0" fontId="9" fillId="15" borderId="53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</cellXfs>
  <cellStyles count="5">
    <cellStyle name="백분율" xfId="1" builtinId="5"/>
    <cellStyle name="백분율 2" xfId="4" xr:uid="{79803C43-8F07-4366-8502-C6BD9DB25C3E}"/>
    <cellStyle name="쉼표 [0]" xfId="2" builtinId="6"/>
    <cellStyle name="표준" xfId="0" builtinId="0"/>
    <cellStyle name="표준 2" xfId="3" xr:uid="{300B9350-0FB4-4FCD-B784-9BC53206608F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E87485"/>
      <color rgb="FFFFD5D5"/>
      <color rgb="FFFF5D5D"/>
      <color rgb="FFFFE7E7"/>
      <color rgb="FFFF6D6D"/>
      <color rgb="FFED3623"/>
      <color rgb="FFFFB7B7"/>
      <color rgb="FFFFCCCC"/>
      <color rgb="FFB8A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현금자산</c:v>
          </c:tx>
          <c:cat>
            <c:strRef>
              <c:f>자산!$E$3:$P$3</c:f>
              <c:strCache>
                <c:ptCount val="12"/>
                <c:pt idx="0">
                  <c:v> 1월 </c:v>
                </c:pt>
                <c:pt idx="1">
                  <c:v> 2월 </c:v>
                </c:pt>
                <c:pt idx="2">
                  <c:v> 3월 </c:v>
                </c:pt>
                <c:pt idx="3">
                  <c:v> 4월 </c:v>
                </c:pt>
                <c:pt idx="4">
                  <c:v> 5월 </c:v>
                </c:pt>
                <c:pt idx="5">
                  <c:v> 6월 </c:v>
                </c:pt>
                <c:pt idx="6">
                  <c:v> 7월 </c:v>
                </c:pt>
                <c:pt idx="7">
                  <c:v> 8월 </c:v>
                </c:pt>
                <c:pt idx="8">
                  <c:v> 9월 </c:v>
                </c:pt>
                <c:pt idx="9">
                  <c:v> 10월 </c:v>
                </c:pt>
                <c:pt idx="10">
                  <c:v> 11월 </c:v>
                </c:pt>
                <c:pt idx="11">
                  <c:v> 12월 </c:v>
                </c:pt>
              </c:strCache>
            </c:strRef>
          </c:cat>
          <c:val>
            <c:numRef>
              <c:f>자산!$E$17:$P$17</c:f>
              <c:numCache>
                <c:formatCode>_(* #,##0_);_(* \(#,##0\);_(* "-"_);_(@_)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0-43E7-90EC-998FA109D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07872"/>
        <c:axId val="149809408"/>
      </c:lineChart>
      <c:catAx>
        <c:axId val="14980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809408"/>
        <c:crosses val="autoZero"/>
        <c:auto val="1"/>
        <c:lblAlgn val="ctr"/>
        <c:lblOffset val="100"/>
        <c:noMultiLvlLbl val="0"/>
      </c:catAx>
      <c:valAx>
        <c:axId val="14980940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4980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'3월'!$G$5:$G$34</c15:sqref>
                  </c15:fullRef>
                </c:ext>
              </c:extLst>
              <c:f>('3월'!$G$5:$G$13,'3월'!$G$15:$G$33)</c:f>
              <c:strCache>
                <c:ptCount val="28"/>
                <c:pt idx="0">
                  <c:v>관리비</c:v>
                </c:pt>
                <c:pt idx="1">
                  <c:v>전세대출</c:v>
                </c:pt>
                <c:pt idx="2">
                  <c:v>휴대폰</c:v>
                </c:pt>
                <c:pt idx="3">
                  <c:v>인터넷/TV</c:v>
                </c:pt>
                <c:pt idx="4">
                  <c:v>보장성</c:v>
                </c:pt>
                <c:pt idx="5">
                  <c:v>주담대</c:v>
                </c:pt>
                <c:pt idx="6">
                  <c:v>신용</c:v>
                </c:pt>
                <c:pt idx="7">
                  <c:v>버스/지하철</c:v>
                </c:pt>
                <c:pt idx="8">
                  <c:v>세금/공과금</c:v>
                </c:pt>
                <c:pt idx="9">
                  <c:v>자동차보험</c:v>
                </c:pt>
                <c:pt idx="10">
                  <c:v>주유</c:v>
                </c:pt>
                <c:pt idx="11">
                  <c:v>기타유지비</c:v>
                </c:pt>
                <c:pt idx="12">
                  <c:v>집밥</c:v>
                </c:pt>
                <c:pt idx="13">
                  <c:v>외식/배달/술</c:v>
                </c:pt>
                <c:pt idx="14">
                  <c:v>카페/간식</c:v>
                </c:pt>
                <c:pt idx="15">
                  <c:v>음악</c:v>
                </c:pt>
                <c:pt idx="16">
                  <c:v>문화</c:v>
                </c:pt>
                <c:pt idx="17">
                  <c:v>여행</c:v>
                </c:pt>
                <c:pt idx="18">
                  <c:v>운동</c:v>
                </c:pt>
                <c:pt idx="19">
                  <c:v>교육</c:v>
                </c:pt>
                <c:pt idx="20">
                  <c:v>미용</c:v>
                </c:pt>
                <c:pt idx="21">
                  <c:v>의류/잡화</c:v>
                </c:pt>
                <c:pt idx="22">
                  <c:v>경조사</c:v>
                </c:pt>
                <c:pt idx="23">
                  <c:v>모임</c:v>
                </c:pt>
                <c:pt idx="24">
                  <c:v>의료</c:v>
                </c:pt>
                <c:pt idx="25">
                  <c:v>동물병원</c:v>
                </c:pt>
                <c:pt idx="26">
                  <c:v>용품</c:v>
                </c:pt>
                <c:pt idx="27">
                  <c:v>생필품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'3월'!$I$5:$I$34</c15:sqref>
                  </c15:fullRef>
                </c:ext>
              </c:extLst>
              <c:f>('3월'!$I$5:$I$13,'3월'!$I$15:$I$33)</c:f>
              <c:numCache>
                <c:formatCode>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%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4-4EE1-8A8D-6379F36E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'3월'!$A$39:$A$41</c:f>
              <c:strCache>
                <c:ptCount val="3"/>
                <c:pt idx="0">
                  <c:v>저축/투자</c:v>
                </c:pt>
                <c:pt idx="1">
                  <c:v>고정비</c:v>
                </c:pt>
                <c:pt idx="2">
                  <c:v>변동비</c:v>
                </c:pt>
              </c:strCache>
            </c:strRef>
          </c:cat>
          <c:val>
            <c:numRef>
              <c:f>'3월'!$C$39:$C$41</c:f>
              <c:numCache>
                <c:formatCode>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1-4E54-89E5-FB68EA891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'3월'!$A$29:$A$35</c:f>
              <c:strCache>
                <c:ptCount val="7"/>
                <c:pt idx="0">
                  <c:v>신한 더모아</c:v>
                </c:pt>
                <c:pt idx="1">
                  <c:v>현대 네이버</c:v>
                </c:pt>
                <c:pt idx="2">
                  <c:v>국민 노리체크</c:v>
                </c:pt>
                <c:pt idx="3">
                  <c:v>우리 카드의 정석</c:v>
                </c:pt>
                <c:pt idx="4">
                  <c:v>지역사랑상품권</c:v>
                </c:pt>
                <c:pt idx="5">
                  <c:v>현금</c:v>
                </c:pt>
                <c:pt idx="6">
                  <c:v>복지포인트</c:v>
                </c:pt>
              </c:strCache>
            </c:strRef>
          </c:cat>
          <c:val>
            <c:numRef>
              <c:f>'3월'!$C$29:$C$35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7-427A-827C-33E516E19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'4월'!$G$5:$G$34</c15:sqref>
                  </c15:fullRef>
                </c:ext>
              </c:extLst>
              <c:f>('4월'!$G$5:$G$13,'4월'!$G$15:$G$33)</c:f>
              <c:strCache>
                <c:ptCount val="28"/>
                <c:pt idx="0">
                  <c:v>관리비</c:v>
                </c:pt>
                <c:pt idx="1">
                  <c:v>전세대출</c:v>
                </c:pt>
                <c:pt idx="2">
                  <c:v>휴대폰</c:v>
                </c:pt>
                <c:pt idx="3">
                  <c:v>인터넷/TV</c:v>
                </c:pt>
                <c:pt idx="4">
                  <c:v>보장성</c:v>
                </c:pt>
                <c:pt idx="5">
                  <c:v>주담대</c:v>
                </c:pt>
                <c:pt idx="6">
                  <c:v>신용</c:v>
                </c:pt>
                <c:pt idx="7">
                  <c:v>버스/지하철</c:v>
                </c:pt>
                <c:pt idx="8">
                  <c:v>세금/공과금</c:v>
                </c:pt>
                <c:pt idx="9">
                  <c:v>자동차보험</c:v>
                </c:pt>
                <c:pt idx="10">
                  <c:v>주유</c:v>
                </c:pt>
                <c:pt idx="11">
                  <c:v>기타유지비</c:v>
                </c:pt>
                <c:pt idx="12">
                  <c:v>집밥</c:v>
                </c:pt>
                <c:pt idx="13">
                  <c:v>외식/배달/술</c:v>
                </c:pt>
                <c:pt idx="14">
                  <c:v>카페/간식</c:v>
                </c:pt>
                <c:pt idx="15">
                  <c:v>음악</c:v>
                </c:pt>
                <c:pt idx="16">
                  <c:v>문화</c:v>
                </c:pt>
                <c:pt idx="17">
                  <c:v>여행</c:v>
                </c:pt>
                <c:pt idx="18">
                  <c:v>운동</c:v>
                </c:pt>
                <c:pt idx="19">
                  <c:v>교육</c:v>
                </c:pt>
                <c:pt idx="20">
                  <c:v>미용</c:v>
                </c:pt>
                <c:pt idx="21">
                  <c:v>의류/잡화</c:v>
                </c:pt>
                <c:pt idx="22">
                  <c:v>경조사</c:v>
                </c:pt>
                <c:pt idx="23">
                  <c:v>모임</c:v>
                </c:pt>
                <c:pt idx="24">
                  <c:v>의료</c:v>
                </c:pt>
                <c:pt idx="25">
                  <c:v>동물병원</c:v>
                </c:pt>
                <c:pt idx="26">
                  <c:v>용품</c:v>
                </c:pt>
                <c:pt idx="27">
                  <c:v>생필품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'4월'!$I$5:$I$34</c15:sqref>
                  </c15:fullRef>
                </c:ext>
              </c:extLst>
              <c:f>('4월'!$I$5:$I$13,'4월'!$I$15:$I$33)</c:f>
              <c:numCache>
                <c:formatCode>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%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E-45C3-A0EA-1F287400D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'4월'!$A$39:$A$41</c:f>
              <c:strCache>
                <c:ptCount val="3"/>
                <c:pt idx="0">
                  <c:v>저축/투자</c:v>
                </c:pt>
                <c:pt idx="1">
                  <c:v>고정비</c:v>
                </c:pt>
                <c:pt idx="2">
                  <c:v>변동비</c:v>
                </c:pt>
              </c:strCache>
            </c:strRef>
          </c:cat>
          <c:val>
            <c:numRef>
              <c:f>'4월'!$C$39:$C$41</c:f>
              <c:numCache>
                <c:formatCode>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C-4854-A61D-839ED2317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'4월'!$A$29:$A$35</c:f>
              <c:strCache>
                <c:ptCount val="7"/>
                <c:pt idx="0">
                  <c:v>신한 더모아</c:v>
                </c:pt>
                <c:pt idx="1">
                  <c:v>현대 네이버</c:v>
                </c:pt>
                <c:pt idx="2">
                  <c:v>국민 노리체크</c:v>
                </c:pt>
                <c:pt idx="3">
                  <c:v>우리 카드의 정석</c:v>
                </c:pt>
                <c:pt idx="4">
                  <c:v>지역사랑상품권</c:v>
                </c:pt>
                <c:pt idx="5">
                  <c:v>현금</c:v>
                </c:pt>
                <c:pt idx="6">
                  <c:v>복지포인트</c:v>
                </c:pt>
              </c:strCache>
            </c:strRef>
          </c:cat>
          <c:val>
            <c:numRef>
              <c:f>'4월'!$C$29:$C$35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D-4B3B-9881-0D0A8725F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'5월'!$G$5:$G$34</c15:sqref>
                  </c15:fullRef>
                </c:ext>
              </c:extLst>
              <c:f>('5월'!$G$5:$G$13,'5월'!$G$15:$G$33)</c:f>
              <c:strCache>
                <c:ptCount val="28"/>
                <c:pt idx="0">
                  <c:v>관리비</c:v>
                </c:pt>
                <c:pt idx="1">
                  <c:v>전세대출</c:v>
                </c:pt>
                <c:pt idx="2">
                  <c:v>휴대폰</c:v>
                </c:pt>
                <c:pt idx="3">
                  <c:v>인터넷/TV</c:v>
                </c:pt>
                <c:pt idx="4">
                  <c:v>보장성</c:v>
                </c:pt>
                <c:pt idx="5">
                  <c:v>주담대</c:v>
                </c:pt>
                <c:pt idx="6">
                  <c:v>신용</c:v>
                </c:pt>
                <c:pt idx="7">
                  <c:v>버스/지하철</c:v>
                </c:pt>
                <c:pt idx="8">
                  <c:v>세금/공과금</c:v>
                </c:pt>
                <c:pt idx="9">
                  <c:v>자동차보험</c:v>
                </c:pt>
                <c:pt idx="10">
                  <c:v>주유</c:v>
                </c:pt>
                <c:pt idx="11">
                  <c:v>기타유지비</c:v>
                </c:pt>
                <c:pt idx="12">
                  <c:v>집밥</c:v>
                </c:pt>
                <c:pt idx="13">
                  <c:v>외식/배달/술</c:v>
                </c:pt>
                <c:pt idx="14">
                  <c:v>카페/간식</c:v>
                </c:pt>
                <c:pt idx="15">
                  <c:v>음악</c:v>
                </c:pt>
                <c:pt idx="16">
                  <c:v>문화</c:v>
                </c:pt>
                <c:pt idx="17">
                  <c:v>여행</c:v>
                </c:pt>
                <c:pt idx="18">
                  <c:v>운동</c:v>
                </c:pt>
                <c:pt idx="19">
                  <c:v>교육</c:v>
                </c:pt>
                <c:pt idx="20">
                  <c:v>미용</c:v>
                </c:pt>
                <c:pt idx="21">
                  <c:v>의류/잡화</c:v>
                </c:pt>
                <c:pt idx="22">
                  <c:v>경조사</c:v>
                </c:pt>
                <c:pt idx="23">
                  <c:v>모임</c:v>
                </c:pt>
                <c:pt idx="24">
                  <c:v>의료</c:v>
                </c:pt>
                <c:pt idx="25">
                  <c:v>동물병원</c:v>
                </c:pt>
                <c:pt idx="26">
                  <c:v>용품</c:v>
                </c:pt>
                <c:pt idx="27">
                  <c:v>생필품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'5월'!$I$5:$I$34</c15:sqref>
                  </c15:fullRef>
                </c:ext>
              </c:extLst>
              <c:f>('5월'!$I$5:$I$13,'5월'!$I$15:$I$33)</c:f>
              <c:numCache>
                <c:formatCode>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%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D-448A-8B04-CD266DE19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'5월'!$A$39:$A$41</c:f>
              <c:strCache>
                <c:ptCount val="3"/>
                <c:pt idx="0">
                  <c:v>저축/투자</c:v>
                </c:pt>
                <c:pt idx="1">
                  <c:v>고정비</c:v>
                </c:pt>
                <c:pt idx="2">
                  <c:v>변동비</c:v>
                </c:pt>
              </c:strCache>
            </c:strRef>
          </c:cat>
          <c:val>
            <c:numRef>
              <c:f>'5월'!$C$39:$C$41</c:f>
              <c:numCache>
                <c:formatCode>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E-4A97-A30B-A9B36FD6F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'5월'!$A$29:$A$35</c:f>
              <c:strCache>
                <c:ptCount val="7"/>
                <c:pt idx="0">
                  <c:v>신한 더모아</c:v>
                </c:pt>
                <c:pt idx="1">
                  <c:v>현대 네이버</c:v>
                </c:pt>
                <c:pt idx="2">
                  <c:v>국민 노리체크</c:v>
                </c:pt>
                <c:pt idx="3">
                  <c:v>우리 카드의 정석</c:v>
                </c:pt>
                <c:pt idx="4">
                  <c:v>지역사랑상품권</c:v>
                </c:pt>
                <c:pt idx="5">
                  <c:v>현금</c:v>
                </c:pt>
                <c:pt idx="6">
                  <c:v>복지포인트</c:v>
                </c:pt>
              </c:strCache>
            </c:strRef>
          </c:cat>
          <c:val>
            <c:numRef>
              <c:f>'5월'!$C$29:$C$35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6-47F3-B57E-72C8A4D03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'6월'!$G$5:$G$34</c15:sqref>
                  </c15:fullRef>
                </c:ext>
              </c:extLst>
              <c:f>('6월'!$G$5:$G$13,'6월'!$G$15:$G$33)</c:f>
              <c:strCache>
                <c:ptCount val="28"/>
                <c:pt idx="0">
                  <c:v>관리비</c:v>
                </c:pt>
                <c:pt idx="1">
                  <c:v>전세대출</c:v>
                </c:pt>
                <c:pt idx="2">
                  <c:v>휴대폰</c:v>
                </c:pt>
                <c:pt idx="3">
                  <c:v>인터넷/TV</c:v>
                </c:pt>
                <c:pt idx="4">
                  <c:v>보장성</c:v>
                </c:pt>
                <c:pt idx="5">
                  <c:v>주담대</c:v>
                </c:pt>
                <c:pt idx="6">
                  <c:v>신용</c:v>
                </c:pt>
                <c:pt idx="7">
                  <c:v>버스/지하철</c:v>
                </c:pt>
                <c:pt idx="8">
                  <c:v>세금/공과금</c:v>
                </c:pt>
                <c:pt idx="9">
                  <c:v>자동차보험</c:v>
                </c:pt>
                <c:pt idx="10">
                  <c:v>주유</c:v>
                </c:pt>
                <c:pt idx="11">
                  <c:v>기타유지비</c:v>
                </c:pt>
                <c:pt idx="12">
                  <c:v>집밥</c:v>
                </c:pt>
                <c:pt idx="13">
                  <c:v>외식/배달/술</c:v>
                </c:pt>
                <c:pt idx="14">
                  <c:v>카페/간식</c:v>
                </c:pt>
                <c:pt idx="15">
                  <c:v>음악</c:v>
                </c:pt>
                <c:pt idx="16">
                  <c:v>문화</c:v>
                </c:pt>
                <c:pt idx="17">
                  <c:v>여행</c:v>
                </c:pt>
                <c:pt idx="18">
                  <c:v>운동</c:v>
                </c:pt>
                <c:pt idx="19">
                  <c:v>교육</c:v>
                </c:pt>
                <c:pt idx="20">
                  <c:v>미용</c:v>
                </c:pt>
                <c:pt idx="21">
                  <c:v>의류/잡화</c:v>
                </c:pt>
                <c:pt idx="22">
                  <c:v>경조사</c:v>
                </c:pt>
                <c:pt idx="23">
                  <c:v>모임</c:v>
                </c:pt>
                <c:pt idx="24">
                  <c:v>의료</c:v>
                </c:pt>
                <c:pt idx="25">
                  <c:v>동물병원</c:v>
                </c:pt>
                <c:pt idx="26">
                  <c:v>용품</c:v>
                </c:pt>
                <c:pt idx="27">
                  <c:v>생필품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'6월'!$I$5:$I$34</c15:sqref>
                  </c15:fullRef>
                </c:ext>
              </c:extLst>
              <c:f>('6월'!$I$5:$I$13,'6월'!$I$15:$I$33)</c:f>
              <c:numCache>
                <c:formatCode>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%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B-4DFC-A98F-385D9B84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목표 달성률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2C-455C-A0D9-8D1849F36A7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2C-455C-A0D9-8D1849F36A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달성률</c:v>
              </c:pt>
            </c:strLit>
          </c:cat>
          <c:val>
            <c:numRef>
              <c:f>자산!$V$8:$W$8</c:f>
              <c:numCache>
                <c:formatCode>_(* #,##0_);_(* \(#,##0\);_(* "-"_);_(@_)</c:formatCode>
                <c:ptCount val="2"/>
                <c:pt idx="0">
                  <c:v>10000</c:v>
                </c:pt>
                <c:pt idx="1">
                  <c:v>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9-409F-A2C2-E3C27B7340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'6월'!$A$39:$A$41</c:f>
              <c:strCache>
                <c:ptCount val="3"/>
                <c:pt idx="0">
                  <c:v>저축/투자</c:v>
                </c:pt>
                <c:pt idx="1">
                  <c:v>고정비</c:v>
                </c:pt>
                <c:pt idx="2">
                  <c:v>변동비</c:v>
                </c:pt>
              </c:strCache>
            </c:strRef>
          </c:cat>
          <c:val>
            <c:numRef>
              <c:f>'6월'!$C$39:$C$41</c:f>
              <c:numCache>
                <c:formatCode>0%</c:formatCode>
                <c:ptCount val="3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C-4F50-96FD-7A78B0D8D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'6월'!$A$29:$A$35</c:f>
              <c:strCache>
                <c:ptCount val="7"/>
                <c:pt idx="0">
                  <c:v>신한 더모아</c:v>
                </c:pt>
                <c:pt idx="1">
                  <c:v>현대 네이버</c:v>
                </c:pt>
                <c:pt idx="2">
                  <c:v>국민 노리체크</c:v>
                </c:pt>
                <c:pt idx="3">
                  <c:v>우리 카드의 정석</c:v>
                </c:pt>
                <c:pt idx="4">
                  <c:v>지역사랑상품권</c:v>
                </c:pt>
                <c:pt idx="5">
                  <c:v>현금</c:v>
                </c:pt>
                <c:pt idx="6">
                  <c:v>복지포인트</c:v>
                </c:pt>
              </c:strCache>
            </c:strRef>
          </c:cat>
          <c:val>
            <c:numRef>
              <c:f>'6월'!$C$29:$C$35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3-40D6-9550-7EAB61A97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'7월'!$G$4:$G$33</c15:sqref>
                  </c15:fullRef>
                </c:ext>
              </c:extLst>
              <c:f>('7월'!$G$4:$G$12,'7월'!$G$14:$G$32)</c:f>
              <c:strCache>
                <c:ptCount val="28"/>
                <c:pt idx="0">
                  <c:v>소분류</c:v>
                </c:pt>
                <c:pt idx="1">
                  <c:v>관리비</c:v>
                </c:pt>
                <c:pt idx="2">
                  <c:v>전세대출</c:v>
                </c:pt>
                <c:pt idx="3">
                  <c:v>휴대폰</c:v>
                </c:pt>
                <c:pt idx="4">
                  <c:v>인터넷/TV</c:v>
                </c:pt>
                <c:pt idx="5">
                  <c:v>보장성</c:v>
                </c:pt>
                <c:pt idx="6">
                  <c:v>주담대</c:v>
                </c:pt>
                <c:pt idx="7">
                  <c:v>신용</c:v>
                </c:pt>
                <c:pt idx="8">
                  <c:v>버스/지하철</c:v>
                </c:pt>
                <c:pt idx="10">
                  <c:v>자동차보험</c:v>
                </c:pt>
                <c:pt idx="11">
                  <c:v>주유</c:v>
                </c:pt>
                <c:pt idx="12">
                  <c:v>기타유지비</c:v>
                </c:pt>
                <c:pt idx="13">
                  <c:v>집밥</c:v>
                </c:pt>
                <c:pt idx="14">
                  <c:v>외식/배달/술</c:v>
                </c:pt>
                <c:pt idx="15">
                  <c:v>카페/간식</c:v>
                </c:pt>
                <c:pt idx="16">
                  <c:v>음악</c:v>
                </c:pt>
                <c:pt idx="17">
                  <c:v>문화</c:v>
                </c:pt>
                <c:pt idx="18">
                  <c:v>여행</c:v>
                </c:pt>
                <c:pt idx="19">
                  <c:v>운동</c:v>
                </c:pt>
                <c:pt idx="20">
                  <c:v>교육</c:v>
                </c:pt>
                <c:pt idx="21">
                  <c:v>미용</c:v>
                </c:pt>
                <c:pt idx="22">
                  <c:v>의류/잡화</c:v>
                </c:pt>
                <c:pt idx="23">
                  <c:v>경조사</c:v>
                </c:pt>
                <c:pt idx="24">
                  <c:v>모임</c:v>
                </c:pt>
                <c:pt idx="25">
                  <c:v>의료</c:v>
                </c:pt>
                <c:pt idx="26">
                  <c:v>동물병원</c:v>
                </c:pt>
                <c:pt idx="27">
                  <c:v>용품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'7월'!$I$4:$I$33</c15:sqref>
                  </c15:fullRef>
                </c:ext>
              </c:extLst>
              <c:f>('7월'!$I$4:$I$12,'7월'!$I$14:$I$32)</c:f>
              <c:numCache>
                <c:formatCode>0%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2-4EE6-8940-EE4BB1C02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'7월'!$A$37:$A$39</c:f>
              <c:strCache>
                <c:ptCount val="3"/>
                <c:pt idx="1">
                  <c:v>소득대비 지출 분석</c:v>
                </c:pt>
                <c:pt idx="2">
                  <c:v>저축/투자</c:v>
                </c:pt>
              </c:strCache>
            </c:strRef>
          </c:cat>
          <c:val>
            <c:numRef>
              <c:f>'7월'!$C$37:$C$39</c:f>
              <c:numCache>
                <c:formatCode>General</c:formatCode>
                <c:ptCount val="3"/>
                <c:pt idx="2" formatCode="0%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C-46B4-9588-7F9D86536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'7월'!$A$26:$A$32</c:f>
              <c:strCache>
                <c:ptCount val="7"/>
                <c:pt idx="0">
                  <c:v>합계</c:v>
                </c:pt>
                <c:pt idx="2">
                  <c:v>지출형태 분석</c:v>
                </c:pt>
                <c:pt idx="3">
                  <c:v>신한 더모아</c:v>
                </c:pt>
                <c:pt idx="4">
                  <c:v>현대 네이버</c:v>
                </c:pt>
                <c:pt idx="5">
                  <c:v>국민 노리체크</c:v>
                </c:pt>
                <c:pt idx="6">
                  <c:v>우리 카드의 정석</c:v>
                </c:pt>
              </c:strCache>
            </c:strRef>
          </c:cat>
          <c:val>
            <c:numRef>
              <c:f>'7월'!$C$26:$C$32</c:f>
              <c:numCache>
                <c:formatCode>General</c:formatCode>
                <c:ptCount val="7"/>
                <c:pt idx="3" formatCode="0%">
                  <c:v>0</c:v>
                </c:pt>
                <c:pt idx="4" formatCode="0%">
                  <c:v>0</c:v>
                </c:pt>
                <c:pt idx="5" formatCode="0%">
                  <c:v>0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0-4381-AFCB-26982526D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'8월'!$G$4:$G$33</c15:sqref>
                  </c15:fullRef>
                </c:ext>
              </c:extLst>
              <c:f>('8월'!$G$4:$G$12,'8월'!$G$14:$G$32)</c:f>
              <c:strCache>
                <c:ptCount val="28"/>
                <c:pt idx="0">
                  <c:v>소분류</c:v>
                </c:pt>
                <c:pt idx="1">
                  <c:v>관리비</c:v>
                </c:pt>
                <c:pt idx="2">
                  <c:v>전세대출</c:v>
                </c:pt>
                <c:pt idx="3">
                  <c:v>휴대폰</c:v>
                </c:pt>
                <c:pt idx="4">
                  <c:v>인터넷/TV</c:v>
                </c:pt>
                <c:pt idx="5">
                  <c:v>보장성</c:v>
                </c:pt>
                <c:pt idx="6">
                  <c:v>주담대</c:v>
                </c:pt>
                <c:pt idx="7">
                  <c:v>신용</c:v>
                </c:pt>
                <c:pt idx="8">
                  <c:v>버스/지하철</c:v>
                </c:pt>
                <c:pt idx="10">
                  <c:v>자동차보험</c:v>
                </c:pt>
                <c:pt idx="11">
                  <c:v>주유</c:v>
                </c:pt>
                <c:pt idx="12">
                  <c:v>기타유지비</c:v>
                </c:pt>
                <c:pt idx="13">
                  <c:v>집밥</c:v>
                </c:pt>
                <c:pt idx="14">
                  <c:v>외식/배달/술</c:v>
                </c:pt>
                <c:pt idx="15">
                  <c:v>카페/간식</c:v>
                </c:pt>
                <c:pt idx="16">
                  <c:v>음악</c:v>
                </c:pt>
                <c:pt idx="17">
                  <c:v>문화</c:v>
                </c:pt>
                <c:pt idx="18">
                  <c:v>여행</c:v>
                </c:pt>
                <c:pt idx="19">
                  <c:v>운동</c:v>
                </c:pt>
                <c:pt idx="20">
                  <c:v>교육</c:v>
                </c:pt>
                <c:pt idx="21">
                  <c:v>미용</c:v>
                </c:pt>
                <c:pt idx="22">
                  <c:v>의류/잡화</c:v>
                </c:pt>
                <c:pt idx="23">
                  <c:v>경조사</c:v>
                </c:pt>
                <c:pt idx="24">
                  <c:v>모임</c:v>
                </c:pt>
                <c:pt idx="25">
                  <c:v>의료</c:v>
                </c:pt>
                <c:pt idx="26">
                  <c:v>동물병원</c:v>
                </c:pt>
                <c:pt idx="27">
                  <c:v>용품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'8월'!$I$4:$I$33</c15:sqref>
                  </c15:fullRef>
                </c:ext>
              </c:extLst>
              <c:f>('8월'!$I$4:$I$12,'8월'!$I$14:$I$32)</c:f>
              <c:numCache>
                <c:formatCode>0%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1-4755-9484-97B012685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'8월'!$A$37:$A$39</c:f>
              <c:strCache>
                <c:ptCount val="3"/>
                <c:pt idx="1">
                  <c:v>소득대비 지출 분석</c:v>
                </c:pt>
                <c:pt idx="2">
                  <c:v>저축/투자</c:v>
                </c:pt>
              </c:strCache>
            </c:strRef>
          </c:cat>
          <c:val>
            <c:numRef>
              <c:f>'8월'!$C$37:$C$39</c:f>
              <c:numCache>
                <c:formatCode>General</c:formatCode>
                <c:ptCount val="3"/>
                <c:pt idx="2" formatCode="0%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A-43C2-99F2-09A0F87F5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'8월'!$A$26:$A$32</c:f>
              <c:strCache>
                <c:ptCount val="7"/>
                <c:pt idx="0">
                  <c:v>합계</c:v>
                </c:pt>
                <c:pt idx="2">
                  <c:v>지출형태 분석</c:v>
                </c:pt>
                <c:pt idx="3">
                  <c:v>신한 더모아</c:v>
                </c:pt>
                <c:pt idx="4">
                  <c:v>현대 네이버</c:v>
                </c:pt>
                <c:pt idx="5">
                  <c:v>국민 노리체크</c:v>
                </c:pt>
                <c:pt idx="6">
                  <c:v>우리 카드의 정석</c:v>
                </c:pt>
              </c:strCache>
            </c:strRef>
          </c:cat>
          <c:val>
            <c:numRef>
              <c:f>'8월'!$C$26:$C$32</c:f>
              <c:numCache>
                <c:formatCode>General</c:formatCode>
                <c:ptCount val="7"/>
                <c:pt idx="3" formatCode="0%">
                  <c:v>0</c:v>
                </c:pt>
                <c:pt idx="4" formatCode="0%">
                  <c:v>0</c:v>
                </c:pt>
                <c:pt idx="5" formatCode="0%">
                  <c:v>0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9-455C-813B-DFACCFC6E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'9월'!$G$4:$G$33</c15:sqref>
                  </c15:fullRef>
                </c:ext>
              </c:extLst>
              <c:f>('9월'!$G$4:$G$12,'9월'!$G$14:$G$32)</c:f>
              <c:strCache>
                <c:ptCount val="28"/>
                <c:pt idx="0">
                  <c:v>소분류</c:v>
                </c:pt>
                <c:pt idx="1">
                  <c:v>관리비</c:v>
                </c:pt>
                <c:pt idx="2">
                  <c:v>전세대출</c:v>
                </c:pt>
                <c:pt idx="3">
                  <c:v>휴대폰</c:v>
                </c:pt>
                <c:pt idx="4">
                  <c:v>인터넷/TV</c:v>
                </c:pt>
                <c:pt idx="5">
                  <c:v>보장성</c:v>
                </c:pt>
                <c:pt idx="6">
                  <c:v>주담대</c:v>
                </c:pt>
                <c:pt idx="7">
                  <c:v>신용</c:v>
                </c:pt>
                <c:pt idx="8">
                  <c:v>버스/지하철</c:v>
                </c:pt>
                <c:pt idx="10">
                  <c:v>자동차보험</c:v>
                </c:pt>
                <c:pt idx="11">
                  <c:v>주유</c:v>
                </c:pt>
                <c:pt idx="12">
                  <c:v>기타유지비</c:v>
                </c:pt>
                <c:pt idx="13">
                  <c:v>집밥</c:v>
                </c:pt>
                <c:pt idx="14">
                  <c:v>외식/배달/술</c:v>
                </c:pt>
                <c:pt idx="15">
                  <c:v>카페/간식</c:v>
                </c:pt>
                <c:pt idx="16">
                  <c:v>음악</c:v>
                </c:pt>
                <c:pt idx="17">
                  <c:v>문화</c:v>
                </c:pt>
                <c:pt idx="18">
                  <c:v>여행</c:v>
                </c:pt>
                <c:pt idx="19">
                  <c:v>운동</c:v>
                </c:pt>
                <c:pt idx="20">
                  <c:v>교육</c:v>
                </c:pt>
                <c:pt idx="21">
                  <c:v>미용</c:v>
                </c:pt>
                <c:pt idx="22">
                  <c:v>의류/잡화</c:v>
                </c:pt>
                <c:pt idx="23">
                  <c:v>경조사</c:v>
                </c:pt>
                <c:pt idx="24">
                  <c:v>모임</c:v>
                </c:pt>
                <c:pt idx="25">
                  <c:v>의료</c:v>
                </c:pt>
                <c:pt idx="26">
                  <c:v>동물병원</c:v>
                </c:pt>
                <c:pt idx="27">
                  <c:v>용품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'9월'!$I$4:$I$33</c15:sqref>
                  </c15:fullRef>
                </c:ext>
              </c:extLst>
              <c:f>('9월'!$I$4:$I$12,'9월'!$I$14:$I$32)</c:f>
              <c:numCache>
                <c:formatCode>0%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E-4E1F-8B3B-33D7EB050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'9월'!$A$37:$A$39</c:f>
              <c:strCache>
                <c:ptCount val="3"/>
                <c:pt idx="1">
                  <c:v>소득대비 지출 분석</c:v>
                </c:pt>
                <c:pt idx="2">
                  <c:v>저축/투자</c:v>
                </c:pt>
              </c:strCache>
            </c:strRef>
          </c:cat>
          <c:val>
            <c:numRef>
              <c:f>'9월'!$C$37:$C$39</c:f>
              <c:numCache>
                <c:formatCode>General</c:formatCode>
                <c:ptCount val="3"/>
                <c:pt idx="2" formatCode="0%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5-4FA6-94C6-333227A1A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000"/>
              <a:t>월평균 지출 구성비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26-4ACD-8272-3ABC65D80C5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26-4ACD-8272-3ABC65D80C5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26-4ACD-8272-3ABC65D80C5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C26-4ACD-8272-3ABC65D80C5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C26-4ACD-8272-3ABC65D80C5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C26-4ACD-8272-3ABC65D80C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C26-4ACD-8272-3ABC65D80C58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C26-4ACD-8272-3ABC65D80C58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C26-4ACD-8272-3ABC65D80C58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C26-4ACD-8272-3ABC65D80C58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C26-4ACD-8272-3ABC65D80C58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C26-4ACD-8272-3ABC65D80C5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C26-4ACD-8272-3ABC65D80C58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C26-4ACD-8272-3ABC65D80C58}"/>
              </c:ext>
            </c:extLst>
          </c:dPt>
          <c:dPt>
            <c:idx val="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C26-4ACD-8272-3ABC65D80C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(현금흐름!$A$53:$A$58,현금흐름!$A$60:$A$68)</c:f>
              <c:strCache>
                <c:ptCount val="15"/>
                <c:pt idx="0">
                  <c:v>주거</c:v>
                </c:pt>
                <c:pt idx="1">
                  <c:v>통신</c:v>
                </c:pt>
                <c:pt idx="2">
                  <c:v>보험</c:v>
                </c:pt>
                <c:pt idx="3">
                  <c:v>이자</c:v>
                </c:pt>
                <c:pt idx="4">
                  <c:v>교통</c:v>
                </c:pt>
                <c:pt idx="5">
                  <c:v>기타</c:v>
                </c:pt>
                <c:pt idx="6">
                  <c:v>차량</c:v>
                </c:pt>
                <c:pt idx="7">
                  <c:v>식비</c:v>
                </c:pt>
                <c:pt idx="8">
                  <c:v>취미</c:v>
                </c:pt>
                <c:pt idx="9">
                  <c:v>개발</c:v>
                </c:pt>
                <c:pt idx="10">
                  <c:v>꾸밈</c:v>
                </c:pt>
                <c:pt idx="11">
                  <c:v>관계</c:v>
                </c:pt>
                <c:pt idx="12">
                  <c:v>의료</c:v>
                </c:pt>
                <c:pt idx="13">
                  <c:v>복순</c:v>
                </c:pt>
                <c:pt idx="14">
                  <c:v>생활</c:v>
                </c:pt>
              </c:strCache>
            </c:strRef>
          </c:cat>
          <c:val>
            <c:numRef>
              <c:f>(현금흐름!$B$53:$B$58,현금흐름!$B$60:$B$68)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12-8609-49DB-8494-69885CB38D62}"/>
            </c:ext>
          </c:extLst>
        </c:ser>
        <c:ser>
          <c:idx val="1"/>
          <c:order val="1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609-49DB-8494-69885CB38D6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09-49DB-8494-69885CB38D6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609-49DB-8494-69885CB38D6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609-49DB-8494-69885CB38D6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C26-4ACD-8272-3ABC65D80C5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C26-4ACD-8272-3ABC65D80C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C26-4ACD-8272-3ABC65D80C58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C26-4ACD-8272-3ABC65D80C58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C26-4ACD-8272-3ABC65D80C58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0C26-4ACD-8272-3ABC65D80C58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0C26-4ACD-8272-3ABC65D80C58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C26-4ACD-8272-3ABC65D80C5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0C26-4ACD-8272-3ABC65D80C58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0C26-4ACD-8272-3ABC65D80C58}"/>
              </c:ext>
            </c:extLst>
          </c:dPt>
          <c:dPt>
            <c:idx val="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0C26-4ACD-8272-3ABC65D80C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(현금흐름!$A$53:$A$58,현금흐름!$A$60:$A$68)</c:f>
              <c:strCache>
                <c:ptCount val="15"/>
                <c:pt idx="0">
                  <c:v>주거</c:v>
                </c:pt>
                <c:pt idx="1">
                  <c:v>통신</c:v>
                </c:pt>
                <c:pt idx="2">
                  <c:v>보험</c:v>
                </c:pt>
                <c:pt idx="3">
                  <c:v>이자</c:v>
                </c:pt>
                <c:pt idx="4">
                  <c:v>교통</c:v>
                </c:pt>
                <c:pt idx="5">
                  <c:v>기타</c:v>
                </c:pt>
                <c:pt idx="6">
                  <c:v>차량</c:v>
                </c:pt>
                <c:pt idx="7">
                  <c:v>식비</c:v>
                </c:pt>
                <c:pt idx="8">
                  <c:v>취미</c:v>
                </c:pt>
                <c:pt idx="9">
                  <c:v>개발</c:v>
                </c:pt>
                <c:pt idx="10">
                  <c:v>꾸밈</c:v>
                </c:pt>
                <c:pt idx="11">
                  <c:v>관계</c:v>
                </c:pt>
                <c:pt idx="12">
                  <c:v>의료</c:v>
                </c:pt>
                <c:pt idx="13">
                  <c:v>복순</c:v>
                </c:pt>
                <c:pt idx="14">
                  <c:v>생활</c:v>
                </c:pt>
              </c:strCache>
            </c:strRef>
          </c:cat>
          <c:val>
            <c:numRef>
              <c:f>(현금흐름!$AD$53:$AD$58,현금흐름!$AD$60:$AD$68)</c:f>
              <c:numCache>
                <c:formatCode>_(* #,##0_);_(* \(#,##0\);_(* "-"_);_(@_)</c:formatCode>
                <c:ptCount val="15"/>
                <c:pt idx="0">
                  <c:v>30000</c:v>
                </c:pt>
                <c:pt idx="1">
                  <c:v>5727.272727272727</c:v>
                </c:pt>
                <c:pt idx="2">
                  <c:v>10000</c:v>
                </c:pt>
                <c:pt idx="3">
                  <c:v>30000</c:v>
                </c:pt>
                <c:pt idx="4">
                  <c:v>20000</c:v>
                </c:pt>
                <c:pt idx="5">
                  <c:v>10000</c:v>
                </c:pt>
                <c:pt idx="6">
                  <c:v>50000</c:v>
                </c:pt>
                <c:pt idx="7">
                  <c:v>40000</c:v>
                </c:pt>
                <c:pt idx="8">
                  <c:v>50000</c:v>
                </c:pt>
                <c:pt idx="9">
                  <c:v>30000</c:v>
                </c:pt>
                <c:pt idx="10">
                  <c:v>30000</c:v>
                </c:pt>
                <c:pt idx="11">
                  <c:v>30000</c:v>
                </c:pt>
                <c:pt idx="12">
                  <c:v>10000</c:v>
                </c:pt>
                <c:pt idx="13">
                  <c:v>30000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09-49DB-8494-69885CB38D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'9월'!$A$26:$A$32</c:f>
              <c:strCache>
                <c:ptCount val="7"/>
                <c:pt idx="0">
                  <c:v>합계</c:v>
                </c:pt>
                <c:pt idx="2">
                  <c:v>지출형태 분석</c:v>
                </c:pt>
                <c:pt idx="3">
                  <c:v>신한 더모아</c:v>
                </c:pt>
                <c:pt idx="4">
                  <c:v>현대 네이버</c:v>
                </c:pt>
                <c:pt idx="5">
                  <c:v>국민 노리체크</c:v>
                </c:pt>
                <c:pt idx="6">
                  <c:v>우리 카드의 정석</c:v>
                </c:pt>
              </c:strCache>
            </c:strRef>
          </c:cat>
          <c:val>
            <c:numRef>
              <c:f>'9월'!$C$26:$C$32</c:f>
              <c:numCache>
                <c:formatCode>General</c:formatCode>
                <c:ptCount val="7"/>
                <c:pt idx="3" formatCode="0%">
                  <c:v>0</c:v>
                </c:pt>
                <c:pt idx="4" formatCode="0%">
                  <c:v>0</c:v>
                </c:pt>
                <c:pt idx="5" formatCode="0%">
                  <c:v>0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A-44F3-91E1-B7EFCC560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'10월'!$G$4:$G$33</c15:sqref>
                  </c15:fullRef>
                </c:ext>
              </c:extLst>
              <c:f>('10월'!$G$4:$G$12,'10월'!$G$14:$G$32)</c:f>
              <c:strCache>
                <c:ptCount val="28"/>
                <c:pt idx="0">
                  <c:v>소분류</c:v>
                </c:pt>
                <c:pt idx="1">
                  <c:v>관리비</c:v>
                </c:pt>
                <c:pt idx="2">
                  <c:v>전세대출</c:v>
                </c:pt>
                <c:pt idx="3">
                  <c:v>휴대폰</c:v>
                </c:pt>
                <c:pt idx="4">
                  <c:v>인터넷/TV</c:v>
                </c:pt>
                <c:pt idx="5">
                  <c:v>보장성</c:v>
                </c:pt>
                <c:pt idx="6">
                  <c:v>주담대</c:v>
                </c:pt>
                <c:pt idx="7">
                  <c:v>신용</c:v>
                </c:pt>
                <c:pt idx="8">
                  <c:v>버스/지하철</c:v>
                </c:pt>
                <c:pt idx="10">
                  <c:v>자동차보험</c:v>
                </c:pt>
                <c:pt idx="11">
                  <c:v>주유</c:v>
                </c:pt>
                <c:pt idx="12">
                  <c:v>기타유지비</c:v>
                </c:pt>
                <c:pt idx="13">
                  <c:v>집밥</c:v>
                </c:pt>
                <c:pt idx="14">
                  <c:v>외식/배달/술</c:v>
                </c:pt>
                <c:pt idx="15">
                  <c:v>카페/간식</c:v>
                </c:pt>
                <c:pt idx="16">
                  <c:v>음악</c:v>
                </c:pt>
                <c:pt idx="17">
                  <c:v>문화</c:v>
                </c:pt>
                <c:pt idx="18">
                  <c:v>여행</c:v>
                </c:pt>
                <c:pt idx="19">
                  <c:v>운동</c:v>
                </c:pt>
                <c:pt idx="20">
                  <c:v>교육</c:v>
                </c:pt>
                <c:pt idx="21">
                  <c:v>미용</c:v>
                </c:pt>
                <c:pt idx="22">
                  <c:v>의류/잡화</c:v>
                </c:pt>
                <c:pt idx="23">
                  <c:v>경조사</c:v>
                </c:pt>
                <c:pt idx="24">
                  <c:v>모임</c:v>
                </c:pt>
                <c:pt idx="25">
                  <c:v>의료</c:v>
                </c:pt>
                <c:pt idx="26">
                  <c:v>동물병원</c:v>
                </c:pt>
                <c:pt idx="27">
                  <c:v>용품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'10월'!$I$4:$I$33</c15:sqref>
                  </c15:fullRef>
                </c:ext>
              </c:extLst>
              <c:f>('10월'!$I$4:$I$12,'10월'!$I$14:$I$32)</c:f>
              <c:numCache>
                <c:formatCode>0%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B-4BA2-B85D-F00068156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'10월'!$A$37:$A$39</c:f>
              <c:strCache>
                <c:ptCount val="3"/>
                <c:pt idx="1">
                  <c:v>소득대비 지출 분석</c:v>
                </c:pt>
                <c:pt idx="2">
                  <c:v>저축/투자</c:v>
                </c:pt>
              </c:strCache>
            </c:strRef>
          </c:cat>
          <c:val>
            <c:numRef>
              <c:f>'10월'!$C$37:$C$39</c:f>
              <c:numCache>
                <c:formatCode>General</c:formatCode>
                <c:ptCount val="3"/>
                <c:pt idx="2" formatCode="0%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7-4927-917F-B2039AE96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'10월'!$A$26:$A$32</c:f>
              <c:strCache>
                <c:ptCount val="7"/>
                <c:pt idx="0">
                  <c:v>합계</c:v>
                </c:pt>
                <c:pt idx="2">
                  <c:v>지출형태 분석</c:v>
                </c:pt>
                <c:pt idx="3">
                  <c:v>신한 더모아</c:v>
                </c:pt>
                <c:pt idx="4">
                  <c:v>현대 네이버</c:v>
                </c:pt>
                <c:pt idx="5">
                  <c:v>국민 노리체크</c:v>
                </c:pt>
                <c:pt idx="6">
                  <c:v>우리 카드의 정석</c:v>
                </c:pt>
              </c:strCache>
            </c:strRef>
          </c:cat>
          <c:val>
            <c:numRef>
              <c:f>'10월'!$C$26:$C$32</c:f>
              <c:numCache>
                <c:formatCode>General</c:formatCode>
                <c:ptCount val="7"/>
                <c:pt idx="3" formatCode="0%">
                  <c:v>0</c:v>
                </c:pt>
                <c:pt idx="4" formatCode="0%">
                  <c:v>0</c:v>
                </c:pt>
                <c:pt idx="5" formatCode="0%">
                  <c:v>0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D-45CD-8FA4-23BBA1A9E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'11월'!$G$4:$G$33</c15:sqref>
                  </c15:fullRef>
                </c:ext>
              </c:extLst>
              <c:f>('11월'!$G$4:$G$12,'11월'!$G$14:$G$32)</c:f>
              <c:strCache>
                <c:ptCount val="28"/>
                <c:pt idx="0">
                  <c:v>소분류</c:v>
                </c:pt>
                <c:pt idx="1">
                  <c:v>관리비</c:v>
                </c:pt>
                <c:pt idx="2">
                  <c:v>전세대출</c:v>
                </c:pt>
                <c:pt idx="3">
                  <c:v>휴대폰</c:v>
                </c:pt>
                <c:pt idx="4">
                  <c:v>인터넷/TV</c:v>
                </c:pt>
                <c:pt idx="5">
                  <c:v>보장성</c:v>
                </c:pt>
                <c:pt idx="6">
                  <c:v>주담대</c:v>
                </c:pt>
                <c:pt idx="7">
                  <c:v>신용</c:v>
                </c:pt>
                <c:pt idx="8">
                  <c:v>버스/지하철</c:v>
                </c:pt>
                <c:pt idx="10">
                  <c:v>자동차보험</c:v>
                </c:pt>
                <c:pt idx="11">
                  <c:v>주유</c:v>
                </c:pt>
                <c:pt idx="12">
                  <c:v>기타유지비</c:v>
                </c:pt>
                <c:pt idx="13">
                  <c:v>집밥</c:v>
                </c:pt>
                <c:pt idx="14">
                  <c:v>외식/배달/술</c:v>
                </c:pt>
                <c:pt idx="15">
                  <c:v>카페/간식</c:v>
                </c:pt>
                <c:pt idx="16">
                  <c:v>음악</c:v>
                </c:pt>
                <c:pt idx="17">
                  <c:v>문화</c:v>
                </c:pt>
                <c:pt idx="18">
                  <c:v>여행</c:v>
                </c:pt>
                <c:pt idx="19">
                  <c:v>운동</c:v>
                </c:pt>
                <c:pt idx="20">
                  <c:v>교육</c:v>
                </c:pt>
                <c:pt idx="21">
                  <c:v>미용</c:v>
                </c:pt>
                <c:pt idx="22">
                  <c:v>의류/잡화</c:v>
                </c:pt>
                <c:pt idx="23">
                  <c:v>경조사</c:v>
                </c:pt>
                <c:pt idx="24">
                  <c:v>모임</c:v>
                </c:pt>
                <c:pt idx="25">
                  <c:v>의료</c:v>
                </c:pt>
                <c:pt idx="26">
                  <c:v>동물병원</c:v>
                </c:pt>
                <c:pt idx="27">
                  <c:v>용품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'11월'!$I$4:$I$33</c15:sqref>
                  </c15:fullRef>
                </c:ext>
              </c:extLst>
              <c:f>('11월'!$I$4:$I$12,'11월'!$I$14:$I$32)</c:f>
              <c:numCache>
                <c:formatCode>0%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4-43E6-8C02-D3E4DCCA4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'11월'!$A$37:$A$39</c:f>
              <c:strCache>
                <c:ptCount val="3"/>
                <c:pt idx="1">
                  <c:v>소득대비 지출 분석</c:v>
                </c:pt>
                <c:pt idx="2">
                  <c:v>저축/투자</c:v>
                </c:pt>
              </c:strCache>
            </c:strRef>
          </c:cat>
          <c:val>
            <c:numRef>
              <c:f>'11월'!$C$37:$C$39</c:f>
              <c:numCache>
                <c:formatCode>General</c:formatCode>
                <c:ptCount val="3"/>
                <c:pt idx="2" formatCode="0%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E-4586-A1DE-995B41F75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'11월'!$A$26:$A$32</c:f>
              <c:strCache>
                <c:ptCount val="7"/>
                <c:pt idx="0">
                  <c:v>합계</c:v>
                </c:pt>
                <c:pt idx="2">
                  <c:v>지출형태 분석</c:v>
                </c:pt>
                <c:pt idx="3">
                  <c:v>신한 더모아</c:v>
                </c:pt>
                <c:pt idx="4">
                  <c:v>현대 네이버</c:v>
                </c:pt>
                <c:pt idx="5">
                  <c:v>국민 노리체크</c:v>
                </c:pt>
                <c:pt idx="6">
                  <c:v>우리 카드의 정석</c:v>
                </c:pt>
              </c:strCache>
            </c:strRef>
          </c:cat>
          <c:val>
            <c:numRef>
              <c:f>'11월'!$C$26:$C$32</c:f>
              <c:numCache>
                <c:formatCode>General</c:formatCode>
                <c:ptCount val="7"/>
                <c:pt idx="3" formatCode="0%">
                  <c:v>0</c:v>
                </c:pt>
                <c:pt idx="4" formatCode="0%">
                  <c:v>0</c:v>
                </c:pt>
                <c:pt idx="5" formatCode="0%">
                  <c:v>0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5-45AF-A4C3-CA485220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'12월'!$G$4:$G$33</c15:sqref>
                  </c15:fullRef>
                </c:ext>
              </c:extLst>
              <c:f>('12월'!$G$4:$G$12,'12월'!$G$14:$G$32)</c:f>
              <c:strCache>
                <c:ptCount val="28"/>
                <c:pt idx="0">
                  <c:v>소분류</c:v>
                </c:pt>
                <c:pt idx="1">
                  <c:v>관리비</c:v>
                </c:pt>
                <c:pt idx="2">
                  <c:v>전세대출</c:v>
                </c:pt>
                <c:pt idx="3">
                  <c:v>휴대폰</c:v>
                </c:pt>
                <c:pt idx="4">
                  <c:v>인터넷/TV</c:v>
                </c:pt>
                <c:pt idx="5">
                  <c:v>보장성</c:v>
                </c:pt>
                <c:pt idx="6">
                  <c:v>주담대</c:v>
                </c:pt>
                <c:pt idx="7">
                  <c:v>신용</c:v>
                </c:pt>
                <c:pt idx="8">
                  <c:v>버스/지하철</c:v>
                </c:pt>
                <c:pt idx="10">
                  <c:v>자동차보험</c:v>
                </c:pt>
                <c:pt idx="11">
                  <c:v>주유</c:v>
                </c:pt>
                <c:pt idx="12">
                  <c:v>기타유지비</c:v>
                </c:pt>
                <c:pt idx="13">
                  <c:v>집밥</c:v>
                </c:pt>
                <c:pt idx="14">
                  <c:v>외식/배달/술</c:v>
                </c:pt>
                <c:pt idx="15">
                  <c:v>카페/간식</c:v>
                </c:pt>
                <c:pt idx="16">
                  <c:v>음악</c:v>
                </c:pt>
                <c:pt idx="17">
                  <c:v>문화</c:v>
                </c:pt>
                <c:pt idx="18">
                  <c:v>여행</c:v>
                </c:pt>
                <c:pt idx="19">
                  <c:v>운동</c:v>
                </c:pt>
                <c:pt idx="20">
                  <c:v>교육</c:v>
                </c:pt>
                <c:pt idx="21">
                  <c:v>미용</c:v>
                </c:pt>
                <c:pt idx="22">
                  <c:v>의류/잡화</c:v>
                </c:pt>
                <c:pt idx="23">
                  <c:v>경조사</c:v>
                </c:pt>
                <c:pt idx="24">
                  <c:v>모임</c:v>
                </c:pt>
                <c:pt idx="25">
                  <c:v>의료</c:v>
                </c:pt>
                <c:pt idx="26">
                  <c:v>동물병원</c:v>
                </c:pt>
                <c:pt idx="27">
                  <c:v>용품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'12월'!$I$4:$I$33</c15:sqref>
                  </c15:fullRef>
                </c:ext>
              </c:extLst>
              <c:f>('12월'!$I$4:$I$12,'12월'!$I$14:$I$32)</c:f>
              <c:numCache>
                <c:formatCode>0%</c:formatCode>
                <c:ptCount val="2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D-43E6-A4EC-F6C2DA942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'12월'!$A$37:$A$39</c:f>
              <c:strCache>
                <c:ptCount val="3"/>
                <c:pt idx="1">
                  <c:v>소득대비 지출 분석</c:v>
                </c:pt>
                <c:pt idx="2">
                  <c:v>저축/투자</c:v>
                </c:pt>
              </c:strCache>
            </c:strRef>
          </c:cat>
          <c:val>
            <c:numRef>
              <c:f>'12월'!$C$37:$C$39</c:f>
              <c:numCache>
                <c:formatCode>General</c:formatCode>
                <c:ptCount val="3"/>
                <c:pt idx="2" formatCode="0%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4-4778-8E2B-354126E15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'12월'!$A$26:$A$32</c:f>
              <c:strCache>
                <c:ptCount val="7"/>
                <c:pt idx="0">
                  <c:v>합계</c:v>
                </c:pt>
                <c:pt idx="2">
                  <c:v>지출형태 분석</c:v>
                </c:pt>
                <c:pt idx="3">
                  <c:v>신한 더모아</c:v>
                </c:pt>
                <c:pt idx="4">
                  <c:v>현대 네이버</c:v>
                </c:pt>
                <c:pt idx="5">
                  <c:v>국민 노리체크</c:v>
                </c:pt>
                <c:pt idx="6">
                  <c:v>우리 카드의 정석</c:v>
                </c:pt>
              </c:strCache>
            </c:strRef>
          </c:cat>
          <c:val>
            <c:numRef>
              <c:f>'12월'!$C$26:$C$32</c:f>
              <c:numCache>
                <c:formatCode>General</c:formatCode>
                <c:ptCount val="7"/>
                <c:pt idx="3" formatCode="0%">
                  <c:v>0</c:v>
                </c:pt>
                <c:pt idx="4" formatCode="0%">
                  <c:v>0</c:v>
                </c:pt>
                <c:pt idx="5" formatCode="0%">
                  <c:v>0</c:v>
                </c:pt>
                <c:pt idx="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F-48EC-8ABD-B5F38294B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'1월'!$G$5:$G$35</c15:sqref>
                  </c15:fullRef>
                </c:ext>
              </c:extLst>
              <c:f>('1월'!$G$5:$G$13,'1월'!$G$15:$G$33,'1월'!$G$35)</c:f>
              <c:strCache>
                <c:ptCount val="28"/>
                <c:pt idx="0">
                  <c:v>관리비</c:v>
                </c:pt>
                <c:pt idx="1">
                  <c:v>전세대출</c:v>
                </c:pt>
                <c:pt idx="2">
                  <c:v>휴대폰</c:v>
                </c:pt>
                <c:pt idx="3">
                  <c:v>인터넷/TV</c:v>
                </c:pt>
                <c:pt idx="4">
                  <c:v>보장성</c:v>
                </c:pt>
                <c:pt idx="5">
                  <c:v>주담대</c:v>
                </c:pt>
                <c:pt idx="6">
                  <c:v>신용</c:v>
                </c:pt>
                <c:pt idx="7">
                  <c:v>버스/지하철</c:v>
                </c:pt>
                <c:pt idx="8">
                  <c:v>세금/공과금</c:v>
                </c:pt>
                <c:pt idx="9">
                  <c:v>자동차보험</c:v>
                </c:pt>
                <c:pt idx="10">
                  <c:v>주유</c:v>
                </c:pt>
                <c:pt idx="11">
                  <c:v>기타유지비</c:v>
                </c:pt>
                <c:pt idx="12">
                  <c:v>집밥</c:v>
                </c:pt>
                <c:pt idx="13">
                  <c:v>외식/배달/술</c:v>
                </c:pt>
                <c:pt idx="14">
                  <c:v>카페/간식</c:v>
                </c:pt>
                <c:pt idx="15">
                  <c:v>음악</c:v>
                </c:pt>
                <c:pt idx="16">
                  <c:v>문화</c:v>
                </c:pt>
                <c:pt idx="17">
                  <c:v>여행</c:v>
                </c:pt>
                <c:pt idx="18">
                  <c:v>운동</c:v>
                </c:pt>
                <c:pt idx="19">
                  <c:v>교육</c:v>
                </c:pt>
                <c:pt idx="20">
                  <c:v>미용</c:v>
                </c:pt>
                <c:pt idx="21">
                  <c:v>의류/잡화</c:v>
                </c:pt>
                <c:pt idx="22">
                  <c:v>경조사</c:v>
                </c:pt>
                <c:pt idx="23">
                  <c:v>모임</c:v>
                </c:pt>
                <c:pt idx="24">
                  <c:v>의료</c:v>
                </c:pt>
                <c:pt idx="25">
                  <c:v>동물병원</c:v>
                </c:pt>
                <c:pt idx="26">
                  <c:v>용품</c:v>
                </c:pt>
                <c:pt idx="27">
                  <c:v>생필품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'1월'!$I$5:$I$35</c15:sqref>
                  </c15:fullRef>
                </c:ext>
              </c:extLst>
              <c:f>('1월'!$I$5:$I$13,'1월'!$I$15:$I$33,'1월'!$I$35)</c:f>
              <c:numCache>
                <c:formatCode>0%</c:formatCode>
                <c:ptCount val="29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  <c:pt idx="3">
                  <c:v>0.2</c:v>
                </c:pt>
                <c:pt idx="4">
                  <c:v>0.1</c:v>
                </c:pt>
                <c:pt idx="5">
                  <c:v>0.2</c:v>
                </c:pt>
                <c:pt idx="6">
                  <c:v>0.1</c:v>
                </c:pt>
                <c:pt idx="7">
                  <c:v>0.2</c:v>
                </c:pt>
                <c:pt idx="8">
                  <c:v>0.1</c:v>
                </c:pt>
                <c:pt idx="9" formatCode="0.0%">
                  <c:v>0.2</c:v>
                </c:pt>
                <c:pt idx="10" formatCode="0.0%">
                  <c:v>0.1</c:v>
                </c:pt>
                <c:pt idx="11" formatCode="0.0%">
                  <c:v>0.2</c:v>
                </c:pt>
                <c:pt idx="12" formatCode="0.0%">
                  <c:v>0.1</c:v>
                </c:pt>
                <c:pt idx="13" formatCode="0.0%">
                  <c:v>0.2</c:v>
                </c:pt>
                <c:pt idx="14" formatCode="0.0%">
                  <c:v>0.1</c:v>
                </c:pt>
                <c:pt idx="15" formatCode="0.0%">
                  <c:v>0.2</c:v>
                </c:pt>
                <c:pt idx="16" formatCode="0.0%">
                  <c:v>0.1</c:v>
                </c:pt>
                <c:pt idx="17" formatCode="0.0%">
                  <c:v>0.2</c:v>
                </c:pt>
                <c:pt idx="18" formatCode="0.0%">
                  <c:v>1</c:v>
                </c:pt>
                <c:pt idx="19" formatCode="0.0%">
                  <c:v>2</c:v>
                </c:pt>
                <c:pt idx="20" formatCode="0.0%">
                  <c:v>1</c:v>
                </c:pt>
                <c:pt idx="21" formatCode="0.0%">
                  <c:v>2</c:v>
                </c:pt>
                <c:pt idx="22" formatCode="0.0%">
                  <c:v>1</c:v>
                </c:pt>
                <c:pt idx="23" formatCode="0.0%">
                  <c:v>2</c:v>
                </c:pt>
                <c:pt idx="24" formatCode="0.0%">
                  <c:v>1</c:v>
                </c:pt>
                <c:pt idx="25" formatCode="0.0%">
                  <c:v>2</c:v>
                </c:pt>
                <c:pt idx="26" formatCode="0.0%">
                  <c:v>1</c:v>
                </c:pt>
                <c:pt idx="27" formatCode="0.0%">
                  <c:v>0</c:v>
                </c:pt>
                <c:pt idx="28">
                  <c:v>0.26732673267326734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F-46EB-BDC7-038F75683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'1월'!$A$39:$A$41</c:f>
              <c:strCache>
                <c:ptCount val="3"/>
                <c:pt idx="0">
                  <c:v>저축/투자</c:v>
                </c:pt>
                <c:pt idx="1">
                  <c:v>고정비</c:v>
                </c:pt>
                <c:pt idx="2">
                  <c:v>변동비</c:v>
                </c:pt>
              </c:strCache>
            </c:strRef>
          </c:cat>
          <c:val>
            <c:numRef>
              <c:f>'1월'!$C$39:$C$41</c:f>
              <c:numCache>
                <c:formatCode>0%</c:formatCode>
                <c:ptCount val="3"/>
                <c:pt idx="0">
                  <c:v>0.66666666666666663</c:v>
                </c:pt>
                <c:pt idx="1">
                  <c:v>4.333333333333333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D-4212-9EAC-C8B0609BA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'1월'!$A$29:$A$35</c:f>
              <c:strCache>
                <c:ptCount val="7"/>
                <c:pt idx="0">
                  <c:v>신한 더모아</c:v>
                </c:pt>
                <c:pt idx="1">
                  <c:v>현대 네이버</c:v>
                </c:pt>
                <c:pt idx="2">
                  <c:v>국민 노리체크</c:v>
                </c:pt>
                <c:pt idx="3">
                  <c:v>우리 카드의 정석</c:v>
                </c:pt>
                <c:pt idx="4">
                  <c:v>지역사랑상품권</c:v>
                </c:pt>
                <c:pt idx="5">
                  <c:v>현금</c:v>
                </c:pt>
                <c:pt idx="6">
                  <c:v>복지포인트</c:v>
                </c:pt>
              </c:strCache>
            </c:strRef>
          </c:cat>
          <c:val>
            <c:numRef>
              <c:f>'1월'!$C$29:$C$35</c:f>
              <c:numCache>
                <c:formatCode>0%</c:formatCode>
                <c:ptCount val="7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A-4C61-AF50-113FBE1CDB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31578947368468E-2"/>
          <c:y val="8.1395348837210765E-2"/>
          <c:w val="0.88"/>
          <c:h val="0.5872093023255896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'2월'!$G$5:$G$34</c15:sqref>
                  </c15:fullRef>
                </c:ext>
              </c:extLst>
              <c:f>('2월'!$G$5:$G$13,'2월'!$G$15:$G$33)</c:f>
              <c:strCache>
                <c:ptCount val="28"/>
                <c:pt idx="0">
                  <c:v>관리비</c:v>
                </c:pt>
                <c:pt idx="1">
                  <c:v>전세대출</c:v>
                </c:pt>
                <c:pt idx="2">
                  <c:v>휴대폰</c:v>
                </c:pt>
                <c:pt idx="3">
                  <c:v>인터넷/TV</c:v>
                </c:pt>
                <c:pt idx="4">
                  <c:v>보장성</c:v>
                </c:pt>
                <c:pt idx="5">
                  <c:v>주담대</c:v>
                </c:pt>
                <c:pt idx="6">
                  <c:v>신용</c:v>
                </c:pt>
                <c:pt idx="7">
                  <c:v>버스/지하철</c:v>
                </c:pt>
                <c:pt idx="8">
                  <c:v>세금/공과금</c:v>
                </c:pt>
                <c:pt idx="9">
                  <c:v>자동차보험</c:v>
                </c:pt>
                <c:pt idx="10">
                  <c:v>주유</c:v>
                </c:pt>
                <c:pt idx="11">
                  <c:v>기타유지비</c:v>
                </c:pt>
                <c:pt idx="12">
                  <c:v>집밥</c:v>
                </c:pt>
                <c:pt idx="13">
                  <c:v>외식/배달/술</c:v>
                </c:pt>
                <c:pt idx="14">
                  <c:v>카페/간식</c:v>
                </c:pt>
                <c:pt idx="15">
                  <c:v>음악</c:v>
                </c:pt>
                <c:pt idx="16">
                  <c:v>문화</c:v>
                </c:pt>
                <c:pt idx="17">
                  <c:v>여행</c:v>
                </c:pt>
                <c:pt idx="18">
                  <c:v>운동</c:v>
                </c:pt>
                <c:pt idx="19">
                  <c:v>교육</c:v>
                </c:pt>
                <c:pt idx="20">
                  <c:v>미용</c:v>
                </c:pt>
                <c:pt idx="21">
                  <c:v>의류/잡화</c:v>
                </c:pt>
                <c:pt idx="22">
                  <c:v>경조사</c:v>
                </c:pt>
                <c:pt idx="23">
                  <c:v>모임</c:v>
                </c:pt>
                <c:pt idx="24">
                  <c:v>의료</c:v>
                </c:pt>
                <c:pt idx="25">
                  <c:v>동물병원</c:v>
                </c:pt>
                <c:pt idx="26">
                  <c:v>용품</c:v>
                </c:pt>
                <c:pt idx="27">
                  <c:v>생필품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'2월'!$I$5:$I$34</c15:sqref>
                  </c15:fullRef>
                </c:ext>
              </c:extLst>
              <c:f>('2월'!$I$5:$I$13,'2월'!$I$15:$I$33)</c:f>
              <c:numCache>
                <c:formatCode>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%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  <c:pt idx="13" formatCode="0.0%">
                  <c:v>0</c:v>
                </c:pt>
                <c:pt idx="14" formatCode="0.0%">
                  <c:v>0</c:v>
                </c:pt>
                <c:pt idx="15" formatCode="0.0%">
                  <c:v>0</c:v>
                </c:pt>
                <c:pt idx="16" formatCode="0.0%">
                  <c:v>0</c:v>
                </c:pt>
                <c:pt idx="17" formatCode="0.0%">
                  <c:v>0</c:v>
                </c:pt>
                <c:pt idx="18" formatCode="0.0%">
                  <c:v>0</c:v>
                </c:pt>
                <c:pt idx="19" formatCode="0.0%">
                  <c:v>0</c:v>
                </c:pt>
                <c:pt idx="20" formatCode="0.0%">
                  <c:v>0</c:v>
                </c:pt>
                <c:pt idx="21" formatCode="0.0%">
                  <c:v>0</c:v>
                </c:pt>
                <c:pt idx="22" formatCode="0.0%">
                  <c:v>0</c:v>
                </c:pt>
                <c:pt idx="23" formatCode="0.0%">
                  <c:v>0</c:v>
                </c:pt>
                <c:pt idx="24" formatCode="0.0%">
                  <c:v>0</c:v>
                </c:pt>
                <c:pt idx="25" formatCode="0.0%">
                  <c:v>0</c:v>
                </c:pt>
                <c:pt idx="26" formatCode="0.0%">
                  <c:v>0</c:v>
                </c:pt>
                <c:pt idx="2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E-447E-91F2-759FE0DDB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34848"/>
        <c:axId val="150336640"/>
      </c:barChart>
      <c:catAx>
        <c:axId val="150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ko-KR"/>
          </a:p>
        </c:txPr>
        <c:crossAx val="150336640"/>
        <c:crosses val="autoZero"/>
        <c:auto val="1"/>
        <c:lblAlgn val="ctr"/>
        <c:lblOffset val="100"/>
        <c:noMultiLvlLbl val="0"/>
      </c:catAx>
      <c:valAx>
        <c:axId val="150336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ko-KR"/>
          </a:p>
        </c:txPr>
        <c:crossAx val="1503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'2월'!$A$40:$A$42</c:f>
              <c:strCache>
                <c:ptCount val="3"/>
                <c:pt idx="0">
                  <c:v>고정비</c:v>
                </c:pt>
                <c:pt idx="1">
                  <c:v>변동비</c:v>
                </c:pt>
                <c:pt idx="2">
                  <c:v>계</c:v>
                </c:pt>
              </c:strCache>
            </c:strRef>
          </c:cat>
          <c:val>
            <c:numRef>
              <c:f>'2월'!$C$40:$C$42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3-476A-B1F3-AB6416B60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92284391558736"/>
          <c:y val="4.7101849257968981E-2"/>
          <c:w val="0.2633421028000843"/>
          <c:h val="0.31456881449393642"/>
        </c:manualLayout>
      </c:layout>
      <c:overlay val="0"/>
      <c:txPr>
        <a:bodyPr/>
        <a:lstStyle/>
        <a:p>
          <a:pPr rtl="0">
            <a:defRPr sz="11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'2월'!$A$29:$A$35</c:f>
              <c:strCache>
                <c:ptCount val="7"/>
                <c:pt idx="0">
                  <c:v>신한 더모아</c:v>
                </c:pt>
                <c:pt idx="1">
                  <c:v>현대 네이버</c:v>
                </c:pt>
                <c:pt idx="2">
                  <c:v>국민 노리체크</c:v>
                </c:pt>
                <c:pt idx="3">
                  <c:v>우리 카드의 정석</c:v>
                </c:pt>
                <c:pt idx="4">
                  <c:v>지역사랑상품권</c:v>
                </c:pt>
                <c:pt idx="5">
                  <c:v>현금</c:v>
                </c:pt>
                <c:pt idx="6">
                  <c:v>복지포인트</c:v>
                </c:pt>
              </c:strCache>
            </c:strRef>
          </c:cat>
          <c:val>
            <c:numRef>
              <c:f>'2월'!$C$29:$C$35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B-417E-8745-E770F2C98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7676301511377"/>
          <c:y val="5.4558705561522654E-2"/>
          <c:w val="0.35922323698488623"/>
          <c:h val="0.39939123754539529"/>
        </c:manualLayout>
      </c:layout>
      <c:overlay val="0"/>
      <c:txPr>
        <a:bodyPr/>
        <a:lstStyle/>
        <a:p>
          <a:pPr rtl="0">
            <a:defRPr sz="1000"/>
          </a:pPr>
          <a:endParaRPr lang="ko-KR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17</xdr:row>
      <xdr:rowOff>85725</xdr:rowOff>
    </xdr:from>
    <xdr:to>
      <xdr:col>17</xdr:col>
      <xdr:colOff>10583</xdr:colOff>
      <xdr:row>27</xdr:row>
      <xdr:rowOff>167640</xdr:rowOff>
    </xdr:to>
    <xdr:graphicFrame macro="">
      <xdr:nvGraphicFramePr>
        <xdr:cNvPr id="33542912" name="차트 1">
          <a:extLst>
            <a:ext uri="{FF2B5EF4-FFF2-40B4-BE49-F238E27FC236}">
              <a16:creationId xmlns:a16="http://schemas.microsoft.com/office/drawing/2014/main" id="{00000000-0008-0000-0100-000000D3F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185056</xdr:colOff>
      <xdr:row>9</xdr:row>
      <xdr:rowOff>70757</xdr:rowOff>
    </xdr:from>
    <xdr:to>
      <xdr:col>20</xdr:col>
      <xdr:colOff>1066800</xdr:colOff>
      <xdr:row>19</xdr:row>
      <xdr:rowOff>228599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9965AE1F-5E98-B282-58CA-E5CD5C450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65372</xdr:rowOff>
    </xdr:from>
    <xdr:to>
      <xdr:col>8</xdr:col>
      <xdr:colOff>1048809</xdr:colOff>
      <xdr:row>53</xdr:row>
      <xdr:rowOff>217414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9A93E25-D34E-4B84-8361-1F50CE1DA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404285</xdr:colOff>
      <xdr:row>54</xdr:row>
      <xdr:rowOff>68053</xdr:rowOff>
    </xdr:from>
    <xdr:to>
      <xdr:col>8</xdr:col>
      <xdr:colOff>810079</xdr:colOff>
      <xdr:row>69</xdr:row>
      <xdr:rowOff>54291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E4FB002F-5F23-4B59-A7B0-E52B0D86B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45359</xdr:colOff>
      <xdr:row>54</xdr:row>
      <xdr:rowOff>40891</xdr:rowOff>
    </xdr:from>
    <xdr:to>
      <xdr:col>4</xdr:col>
      <xdr:colOff>225276</xdr:colOff>
      <xdr:row>69</xdr:row>
      <xdr:rowOff>39832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3D1A566A-8C04-4C95-9B83-A58C970D9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44590</xdr:rowOff>
    </xdr:from>
    <xdr:to>
      <xdr:col>8</xdr:col>
      <xdr:colOff>1048809</xdr:colOff>
      <xdr:row>53</xdr:row>
      <xdr:rowOff>189705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168BEBA-2917-4D38-B009-35426CF7A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404285</xdr:colOff>
      <xdr:row>54</xdr:row>
      <xdr:rowOff>47271</xdr:rowOff>
    </xdr:from>
    <xdr:to>
      <xdr:col>8</xdr:col>
      <xdr:colOff>810079</xdr:colOff>
      <xdr:row>69</xdr:row>
      <xdr:rowOff>33509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1C3948A8-8AFA-4510-BF64-834C4042F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45359</xdr:colOff>
      <xdr:row>54</xdr:row>
      <xdr:rowOff>20109</xdr:rowOff>
    </xdr:from>
    <xdr:to>
      <xdr:col>4</xdr:col>
      <xdr:colOff>225276</xdr:colOff>
      <xdr:row>69</xdr:row>
      <xdr:rowOff>19050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1187C6B6-B898-4C32-AA03-901F1B08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169282</xdr:rowOff>
    </xdr:from>
    <xdr:to>
      <xdr:col>8</xdr:col>
      <xdr:colOff>1048809</xdr:colOff>
      <xdr:row>53</xdr:row>
      <xdr:rowOff>92724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E799F06-935C-431C-8338-45DE0D243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404285</xdr:colOff>
      <xdr:row>53</xdr:row>
      <xdr:rowOff>171963</xdr:rowOff>
    </xdr:from>
    <xdr:to>
      <xdr:col>8</xdr:col>
      <xdr:colOff>810079</xdr:colOff>
      <xdr:row>68</xdr:row>
      <xdr:rowOff>158201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5F1FCBE8-A837-42DE-B96F-8971B8D93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45359</xdr:colOff>
      <xdr:row>53</xdr:row>
      <xdr:rowOff>144801</xdr:rowOff>
    </xdr:from>
    <xdr:to>
      <xdr:col>4</xdr:col>
      <xdr:colOff>225276</xdr:colOff>
      <xdr:row>68</xdr:row>
      <xdr:rowOff>143742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58EFFA82-1A1F-40BA-82FD-7BA0E38D1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</xdr:colOff>
      <xdr:row>43</xdr:row>
      <xdr:rowOff>27272</xdr:rowOff>
    </xdr:from>
    <xdr:to>
      <xdr:col>8</xdr:col>
      <xdr:colOff>1056973</xdr:colOff>
      <xdr:row>53</xdr:row>
      <xdr:rowOff>179314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9F06F2F-0B6B-4DE5-8B6F-D3E5631C2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412449</xdr:colOff>
      <xdr:row>54</xdr:row>
      <xdr:rowOff>10903</xdr:rowOff>
    </xdr:from>
    <xdr:to>
      <xdr:col>8</xdr:col>
      <xdr:colOff>818243</xdr:colOff>
      <xdr:row>68</xdr:row>
      <xdr:rowOff>225741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ED5EE58B-1F4B-4A33-AB5F-719EA5C00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53523</xdr:colOff>
      <xdr:row>54</xdr:row>
      <xdr:rowOff>2791</xdr:rowOff>
    </xdr:from>
    <xdr:to>
      <xdr:col>4</xdr:col>
      <xdr:colOff>233440</xdr:colOff>
      <xdr:row>69</xdr:row>
      <xdr:rowOff>1732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48363FC8-E5C5-4C05-99C7-2AAD52A10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</xdr:colOff>
      <xdr:row>42</xdr:row>
      <xdr:rowOff>183136</xdr:rowOff>
    </xdr:from>
    <xdr:to>
      <xdr:col>8</xdr:col>
      <xdr:colOff>1056973</xdr:colOff>
      <xdr:row>53</xdr:row>
      <xdr:rowOff>106578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F19282-0409-47D2-991D-6E1086004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412449</xdr:colOff>
      <xdr:row>53</xdr:row>
      <xdr:rowOff>158108</xdr:rowOff>
    </xdr:from>
    <xdr:to>
      <xdr:col>8</xdr:col>
      <xdr:colOff>818243</xdr:colOff>
      <xdr:row>68</xdr:row>
      <xdr:rowOff>144346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42B4AEFF-6C68-46AA-A810-CAEDBFA59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53523</xdr:colOff>
      <xdr:row>53</xdr:row>
      <xdr:rowOff>158655</xdr:rowOff>
    </xdr:from>
    <xdr:to>
      <xdr:col>4</xdr:col>
      <xdr:colOff>233440</xdr:colOff>
      <xdr:row>68</xdr:row>
      <xdr:rowOff>157596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A4003C5C-BC81-46DD-B71E-04762CE7A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162785</xdr:colOff>
      <xdr:row>52</xdr:row>
      <xdr:rowOff>0</xdr:rowOff>
    </xdr:from>
    <xdr:to>
      <xdr:col>36</xdr:col>
      <xdr:colOff>116114</xdr:colOff>
      <xdr:row>68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246DE399-FFD5-C448-E141-2DE00F593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</xdr:colOff>
      <xdr:row>42</xdr:row>
      <xdr:rowOff>119801</xdr:rowOff>
    </xdr:from>
    <xdr:to>
      <xdr:col>8</xdr:col>
      <xdr:colOff>1056973</xdr:colOff>
      <xdr:row>53</xdr:row>
      <xdr:rowOff>43243</xdr:rowOff>
    </xdr:to>
    <xdr:graphicFrame macro="">
      <xdr:nvGraphicFramePr>
        <xdr:cNvPr id="57584258" name="차트 1">
          <a:extLst>
            <a:ext uri="{FF2B5EF4-FFF2-40B4-BE49-F238E27FC236}">
              <a16:creationId xmlns:a16="http://schemas.microsoft.com/office/drawing/2014/main" id="{00000000-0008-0000-0300-000082AA6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412449</xdr:colOff>
      <xdr:row>53</xdr:row>
      <xdr:rowOff>155139</xdr:rowOff>
    </xdr:from>
    <xdr:to>
      <xdr:col>8</xdr:col>
      <xdr:colOff>696685</xdr:colOff>
      <xdr:row>68</xdr:row>
      <xdr:rowOff>43543</xdr:rowOff>
    </xdr:to>
    <xdr:graphicFrame macro="">
      <xdr:nvGraphicFramePr>
        <xdr:cNvPr id="57584259" name="차트 2">
          <a:extLst>
            <a:ext uri="{FF2B5EF4-FFF2-40B4-BE49-F238E27FC236}">
              <a16:creationId xmlns:a16="http://schemas.microsoft.com/office/drawing/2014/main" id="{00000000-0008-0000-0300-000083AA6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53523</xdr:colOff>
      <xdr:row>53</xdr:row>
      <xdr:rowOff>138863</xdr:rowOff>
    </xdr:from>
    <xdr:to>
      <xdr:col>4</xdr:col>
      <xdr:colOff>233440</xdr:colOff>
      <xdr:row>68</xdr:row>
      <xdr:rowOff>43544</xdr:rowOff>
    </xdr:to>
    <xdr:graphicFrame macro="">
      <xdr:nvGraphicFramePr>
        <xdr:cNvPr id="57584260" name="차트 3">
          <a:extLst>
            <a:ext uri="{FF2B5EF4-FFF2-40B4-BE49-F238E27FC236}">
              <a16:creationId xmlns:a16="http://schemas.microsoft.com/office/drawing/2014/main" id="{00000000-0008-0000-0300-000084AA6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32715</xdr:rowOff>
    </xdr:from>
    <xdr:to>
      <xdr:col>8</xdr:col>
      <xdr:colOff>1048809</xdr:colOff>
      <xdr:row>53</xdr:row>
      <xdr:rowOff>173871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3CFE04C-7309-47C3-839E-CBACE2AA9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358926</xdr:colOff>
      <xdr:row>54</xdr:row>
      <xdr:rowOff>155139</xdr:rowOff>
    </xdr:from>
    <xdr:to>
      <xdr:col>8</xdr:col>
      <xdr:colOff>764720</xdr:colOff>
      <xdr:row>69</xdr:row>
      <xdr:rowOff>141377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FAE7F672-3ABA-4E83-8AEB-ADE61D871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127977</xdr:rowOff>
    </xdr:from>
    <xdr:to>
      <xdr:col>4</xdr:col>
      <xdr:colOff>179917</xdr:colOff>
      <xdr:row>69</xdr:row>
      <xdr:rowOff>126918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A8C116FA-7926-480D-889D-99087E657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</xdr:colOff>
      <xdr:row>42</xdr:row>
      <xdr:rowOff>76257</xdr:rowOff>
    </xdr:from>
    <xdr:to>
      <xdr:col>8</xdr:col>
      <xdr:colOff>1056973</xdr:colOff>
      <xdr:row>52</xdr:row>
      <xdr:rowOff>217414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F8C073A-3A8D-418D-9771-71292E742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412449</xdr:colOff>
      <xdr:row>53</xdr:row>
      <xdr:rowOff>89824</xdr:rowOff>
    </xdr:from>
    <xdr:to>
      <xdr:col>8</xdr:col>
      <xdr:colOff>818243</xdr:colOff>
      <xdr:row>68</xdr:row>
      <xdr:rowOff>76062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B8AB50C-9103-462A-A3A9-6BC5DC263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53523</xdr:colOff>
      <xdr:row>53</xdr:row>
      <xdr:rowOff>62662</xdr:rowOff>
    </xdr:from>
    <xdr:to>
      <xdr:col>4</xdr:col>
      <xdr:colOff>233440</xdr:colOff>
      <xdr:row>68</xdr:row>
      <xdr:rowOff>61603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939F7CE2-3852-4DB7-B83D-D22DB74DF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119800</xdr:rowOff>
    </xdr:from>
    <xdr:to>
      <xdr:col>8</xdr:col>
      <xdr:colOff>1048809</xdr:colOff>
      <xdr:row>53</xdr:row>
      <xdr:rowOff>43242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0FEA846-4B01-4E17-9888-02C394068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404285</xdr:colOff>
      <xdr:row>53</xdr:row>
      <xdr:rowOff>122481</xdr:rowOff>
    </xdr:from>
    <xdr:to>
      <xdr:col>8</xdr:col>
      <xdr:colOff>810079</xdr:colOff>
      <xdr:row>68</xdr:row>
      <xdr:rowOff>108719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F616307D-BCF4-4CA0-A565-29D5416BD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45359</xdr:colOff>
      <xdr:row>53</xdr:row>
      <xdr:rowOff>95319</xdr:rowOff>
    </xdr:from>
    <xdr:to>
      <xdr:col>4</xdr:col>
      <xdr:colOff>225276</xdr:colOff>
      <xdr:row>68</xdr:row>
      <xdr:rowOff>94260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ABF4C3F7-C7B7-4267-8339-04DF21F6F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</xdr:colOff>
      <xdr:row>42</xdr:row>
      <xdr:rowOff>169281</xdr:rowOff>
    </xdr:from>
    <xdr:to>
      <xdr:col>8</xdr:col>
      <xdr:colOff>1056973</xdr:colOff>
      <xdr:row>53</xdr:row>
      <xdr:rowOff>92723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CCEAEB8-5BDB-44E4-A829-F99210A42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357031</xdr:colOff>
      <xdr:row>53</xdr:row>
      <xdr:rowOff>199671</xdr:rowOff>
    </xdr:from>
    <xdr:to>
      <xdr:col>8</xdr:col>
      <xdr:colOff>762825</xdr:colOff>
      <xdr:row>68</xdr:row>
      <xdr:rowOff>185909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1E2FC4AF-AB89-4D0C-A148-B5B4924FA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53523</xdr:colOff>
      <xdr:row>53</xdr:row>
      <xdr:rowOff>144800</xdr:rowOff>
    </xdr:from>
    <xdr:to>
      <xdr:col>4</xdr:col>
      <xdr:colOff>233440</xdr:colOff>
      <xdr:row>68</xdr:row>
      <xdr:rowOff>143741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7B301184-0266-43A5-AB99-F9464B218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27272</xdr:rowOff>
    </xdr:from>
    <xdr:to>
      <xdr:col>8</xdr:col>
      <xdr:colOff>1048809</xdr:colOff>
      <xdr:row>53</xdr:row>
      <xdr:rowOff>179314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C1605E8-E563-41E1-80D7-A1C36BCFB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412449</xdr:colOff>
      <xdr:row>54</xdr:row>
      <xdr:rowOff>87103</xdr:rowOff>
    </xdr:from>
    <xdr:to>
      <xdr:col>8</xdr:col>
      <xdr:colOff>818243</xdr:colOff>
      <xdr:row>69</xdr:row>
      <xdr:rowOff>73341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C63A58DD-51AF-439C-9823-C3EF4992E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53523</xdr:colOff>
      <xdr:row>54</xdr:row>
      <xdr:rowOff>59941</xdr:rowOff>
    </xdr:from>
    <xdr:to>
      <xdr:col>4</xdr:col>
      <xdr:colOff>233440</xdr:colOff>
      <xdr:row>69</xdr:row>
      <xdr:rowOff>58882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62EDC971-369C-4E83-8D3C-82CF860F3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84422</xdr:rowOff>
    </xdr:from>
    <xdr:to>
      <xdr:col>8</xdr:col>
      <xdr:colOff>1048809</xdr:colOff>
      <xdr:row>54</xdr:row>
      <xdr:rowOff>7864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46DC34D-53DD-4D57-B1BB-426227F35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404285</xdr:colOff>
      <xdr:row>54</xdr:row>
      <xdr:rowOff>87103</xdr:rowOff>
    </xdr:from>
    <xdr:to>
      <xdr:col>8</xdr:col>
      <xdr:colOff>810079</xdr:colOff>
      <xdr:row>69</xdr:row>
      <xdr:rowOff>73341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CBF36F6-D5ED-480A-93E3-C5921F0F0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45359</xdr:colOff>
      <xdr:row>54</xdr:row>
      <xdr:rowOff>59941</xdr:rowOff>
    </xdr:from>
    <xdr:to>
      <xdr:col>4</xdr:col>
      <xdr:colOff>225276</xdr:colOff>
      <xdr:row>69</xdr:row>
      <xdr:rowOff>58882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C8CD8674-3667-40BE-8769-F95EC3C2C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7C80"/>
  </sheetPr>
  <dimension ref="A1:W37"/>
  <sheetViews>
    <sheetView showGridLines="0" zoomScale="85" zoomScaleNormal="85" workbookViewId="0"/>
  </sheetViews>
  <sheetFormatPr defaultColWidth="9" defaultRowHeight="18" customHeight="1"/>
  <cols>
    <col min="1" max="1" width="21.3984375" style="32" customWidth="1"/>
    <col min="2" max="2" width="12.19921875" style="10" bestFit="1" customWidth="1"/>
    <col min="3" max="3" width="12.796875" style="22" bestFit="1" customWidth="1"/>
    <col min="4" max="4" width="12.8984375" style="105" bestFit="1" customWidth="1"/>
    <col min="5" max="5" width="11.8984375" style="6" bestFit="1" customWidth="1"/>
    <col min="6" max="6" width="12.796875" style="6" bestFit="1" customWidth="1"/>
    <col min="7" max="7" width="12.8984375" style="6" bestFit="1" customWidth="1"/>
    <col min="8" max="8" width="12.09765625" style="6" bestFit="1" customWidth="1"/>
    <col min="9" max="9" width="13.19921875" style="6" bestFit="1" customWidth="1"/>
    <col min="10" max="10" width="14.8984375" style="6" bestFit="1" customWidth="1"/>
    <col min="11" max="11" width="11.69921875" style="6" bestFit="1" customWidth="1"/>
    <col min="12" max="16" width="9" style="6" bestFit="1" customWidth="1"/>
    <col min="17" max="17" width="9" style="6" customWidth="1"/>
    <col min="18" max="18" width="2.8984375" style="6" customWidth="1"/>
    <col min="19" max="19" width="9.8984375" style="23" bestFit="1" customWidth="1"/>
    <col min="20" max="20" width="9.8984375" style="6" bestFit="1" customWidth="1"/>
    <col min="21" max="21" width="30.8984375" style="6" bestFit="1" customWidth="1"/>
    <col min="22" max="22" width="10.5" style="6" customWidth="1"/>
    <col min="23" max="16384" width="9" style="6"/>
  </cols>
  <sheetData>
    <row r="1" spans="1:23" ht="18" customHeight="1" thickBot="1">
      <c r="A1" s="208">
        <v>2024</v>
      </c>
      <c r="B1" s="208" t="s">
        <v>209</v>
      </c>
      <c r="C1" s="186" t="s">
        <v>154</v>
      </c>
      <c r="D1" s="187">
        <f ca="1">TODAY()</f>
        <v>45370</v>
      </c>
    </row>
    <row r="2" spans="1:23" ht="18" customHeight="1" thickTop="1">
      <c r="A2" s="39"/>
      <c r="B2" s="112"/>
    </row>
    <row r="3" spans="1:23" s="4" customFormat="1" ht="18" customHeight="1">
      <c r="A3" s="209">
        <f>A1</f>
        <v>2024</v>
      </c>
      <c r="B3" s="119" t="s">
        <v>31</v>
      </c>
      <c r="C3" s="120" t="s">
        <v>56</v>
      </c>
      <c r="D3" s="121" t="s">
        <v>151</v>
      </c>
      <c r="E3" s="119" t="s">
        <v>57</v>
      </c>
      <c r="F3" s="119" t="s">
        <v>12</v>
      </c>
      <c r="G3" s="119" t="s">
        <v>1</v>
      </c>
      <c r="H3" s="119" t="s">
        <v>2</v>
      </c>
      <c r="I3" s="119" t="s">
        <v>3</v>
      </c>
      <c r="J3" s="119" t="s">
        <v>4</v>
      </c>
      <c r="K3" s="119" t="s">
        <v>5</v>
      </c>
      <c r="L3" s="119" t="s">
        <v>6</v>
      </c>
      <c r="M3" s="119" t="s">
        <v>7</v>
      </c>
      <c r="N3" s="119" t="s">
        <v>8</v>
      </c>
      <c r="O3" s="119" t="s">
        <v>9</v>
      </c>
      <c r="P3" s="122" t="s">
        <v>10</v>
      </c>
      <c r="Q3" s="181" t="s">
        <v>191</v>
      </c>
      <c r="S3" s="168" t="s">
        <v>98</v>
      </c>
      <c r="T3" s="169"/>
      <c r="U3" s="169"/>
      <c r="V3" s="169"/>
      <c r="W3" s="169"/>
    </row>
    <row r="4" spans="1:23" ht="18" customHeight="1">
      <c r="A4" s="123" t="s">
        <v>215</v>
      </c>
      <c r="B4" s="30"/>
      <c r="C4" s="30"/>
      <c r="D4" s="103"/>
      <c r="E4" s="31">
        <f t="shared" ref="E4:P4" si="0">SUM(E5:E9)</f>
        <v>0</v>
      </c>
      <c r="F4" s="31">
        <f t="shared" si="0"/>
        <v>0</v>
      </c>
      <c r="G4" s="31">
        <f t="shared" si="0"/>
        <v>0</v>
      </c>
      <c r="H4" s="31">
        <f t="shared" si="0"/>
        <v>0</v>
      </c>
      <c r="I4" s="31">
        <f t="shared" si="0"/>
        <v>0</v>
      </c>
      <c r="J4" s="31">
        <f t="shared" si="0"/>
        <v>0</v>
      </c>
      <c r="K4" s="31">
        <f t="shared" si="0"/>
        <v>0</v>
      </c>
      <c r="L4" s="31">
        <f t="shared" si="0"/>
        <v>0</v>
      </c>
      <c r="M4" s="31">
        <f t="shared" si="0"/>
        <v>0</v>
      </c>
      <c r="N4" s="31">
        <f t="shared" si="0"/>
        <v>0</v>
      </c>
      <c r="O4" s="31">
        <f t="shared" si="0"/>
        <v>0</v>
      </c>
      <c r="P4" s="124">
        <f t="shared" si="0"/>
        <v>0</v>
      </c>
      <c r="Q4" s="124">
        <f>SUM(Q5:Q9)</f>
        <v>0</v>
      </c>
      <c r="S4" s="170" t="s">
        <v>186</v>
      </c>
      <c r="T4" s="110" t="s">
        <v>29</v>
      </c>
      <c r="U4" s="110" t="s">
        <v>144</v>
      </c>
      <c r="V4" s="110" t="s">
        <v>187</v>
      </c>
      <c r="W4" s="171" t="s">
        <v>188</v>
      </c>
    </row>
    <row r="5" spans="1:23" ht="18" customHeight="1">
      <c r="A5" s="125" t="s">
        <v>180</v>
      </c>
      <c r="B5" s="19"/>
      <c r="C5" s="102" t="s">
        <v>152</v>
      </c>
      <c r="D5" s="104">
        <v>7.0000000000000007E-2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6"/>
      <c r="Q5" s="182"/>
      <c r="S5" s="172" t="s">
        <v>189</v>
      </c>
      <c r="T5" s="38">
        <v>100000</v>
      </c>
      <c r="U5" s="173" t="s">
        <v>190</v>
      </c>
      <c r="V5" s="38">
        <v>10000</v>
      </c>
      <c r="W5" s="174">
        <f>V5/T5</f>
        <v>0.1</v>
      </c>
    </row>
    <row r="6" spans="1:23" ht="18" customHeight="1">
      <c r="A6" s="125" t="s">
        <v>181</v>
      </c>
      <c r="B6" s="19"/>
      <c r="C6" s="102" t="s">
        <v>152</v>
      </c>
      <c r="D6" s="104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6"/>
      <c r="Q6" s="182"/>
      <c r="S6" s="175"/>
      <c r="T6" s="109"/>
      <c r="U6" s="176"/>
      <c r="V6" s="176"/>
      <c r="W6" s="177"/>
    </row>
    <row r="7" spans="1:23" ht="18" customHeight="1">
      <c r="A7" s="127"/>
      <c r="B7" s="7"/>
      <c r="C7" s="7"/>
      <c r="D7" s="104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6"/>
      <c r="Q7" s="182"/>
      <c r="S7" s="178"/>
      <c r="T7" s="109"/>
      <c r="U7" s="109"/>
      <c r="V7" s="109"/>
      <c r="W7" s="179"/>
    </row>
    <row r="8" spans="1:23" ht="18" customHeight="1">
      <c r="A8" s="127"/>
      <c r="B8" s="7"/>
      <c r="C8" s="19"/>
      <c r="D8" s="10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6"/>
      <c r="Q8" s="182"/>
      <c r="S8" s="180" t="s">
        <v>121</v>
      </c>
      <c r="T8" s="109">
        <f>SUM(T5:T7)</f>
        <v>100000</v>
      </c>
      <c r="U8" s="109"/>
      <c r="V8" s="109">
        <f>SUM(V5:V7)</f>
        <v>10000</v>
      </c>
      <c r="W8" s="278">
        <f>T8-V8</f>
        <v>90000</v>
      </c>
    </row>
    <row r="9" spans="1:23" s="9" customFormat="1" ht="18" customHeight="1">
      <c r="A9" s="127"/>
      <c r="B9" s="7"/>
      <c r="C9" s="19"/>
      <c r="D9" s="104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6"/>
      <c r="Q9" s="182"/>
      <c r="T9" s="111"/>
      <c r="U9" s="111"/>
    </row>
    <row r="10" spans="1:23" ht="18" customHeight="1">
      <c r="A10" s="123" t="s">
        <v>59</v>
      </c>
      <c r="B10" s="30"/>
      <c r="C10" s="30"/>
      <c r="D10" s="103"/>
      <c r="E10" s="31">
        <f t="shared" ref="E10:P10" si="1">SUM(E11:E14)</f>
        <v>0</v>
      </c>
      <c r="F10" s="31">
        <f t="shared" si="1"/>
        <v>0</v>
      </c>
      <c r="G10" s="31">
        <f t="shared" si="1"/>
        <v>0</v>
      </c>
      <c r="H10" s="31">
        <f t="shared" si="1"/>
        <v>0</v>
      </c>
      <c r="I10" s="31">
        <f t="shared" si="1"/>
        <v>0</v>
      </c>
      <c r="J10" s="31">
        <f t="shared" si="1"/>
        <v>0</v>
      </c>
      <c r="K10" s="31">
        <f t="shared" si="1"/>
        <v>0</v>
      </c>
      <c r="L10" s="31">
        <f t="shared" si="1"/>
        <v>0</v>
      </c>
      <c r="M10" s="31">
        <f t="shared" si="1"/>
        <v>0</v>
      </c>
      <c r="N10" s="31">
        <f t="shared" si="1"/>
        <v>0</v>
      </c>
      <c r="O10" s="31">
        <f t="shared" si="1"/>
        <v>0</v>
      </c>
      <c r="P10" s="124">
        <f t="shared" si="1"/>
        <v>0</v>
      </c>
      <c r="Q10" s="124">
        <f>SUM(Q11:Q14)</f>
        <v>0</v>
      </c>
    </row>
    <row r="11" spans="1:23" ht="18" customHeight="1">
      <c r="A11" s="125" t="s">
        <v>182</v>
      </c>
      <c r="B11" s="19"/>
      <c r="C11" s="19"/>
      <c r="D11" s="104">
        <v>5.568E-2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6"/>
      <c r="Q11" s="182"/>
    </row>
    <row r="12" spans="1:23" ht="18" customHeight="1">
      <c r="A12" s="125" t="s">
        <v>183</v>
      </c>
      <c r="B12" s="19"/>
      <c r="C12" s="19"/>
      <c r="D12" s="104">
        <v>4.1500000000000002E-2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6"/>
      <c r="Q12" s="182"/>
    </row>
    <row r="13" spans="1:23" ht="18" customHeight="1">
      <c r="A13" s="125"/>
      <c r="B13" s="19"/>
      <c r="C13" s="19"/>
      <c r="D13" s="10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26"/>
      <c r="Q13" s="182"/>
      <c r="V13" s="34"/>
    </row>
    <row r="14" spans="1:23" ht="18" customHeight="1">
      <c r="A14" s="125"/>
      <c r="B14" s="19"/>
      <c r="C14" s="19"/>
      <c r="D14" s="104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26"/>
      <c r="Q14" s="182"/>
    </row>
    <row r="15" spans="1:23" ht="18" customHeight="1">
      <c r="A15" s="140" t="s">
        <v>179</v>
      </c>
      <c r="B15" s="141"/>
      <c r="C15" s="141"/>
      <c r="D15" s="142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4"/>
      <c r="Q15" s="183">
        <f>SUM(E15:P15)</f>
        <v>0</v>
      </c>
    </row>
    <row r="16" spans="1:23" ht="18" customHeight="1">
      <c r="A16" s="128" t="s">
        <v>153</v>
      </c>
      <c r="B16" s="106"/>
      <c r="C16" s="106"/>
      <c r="D16" s="107"/>
      <c r="E16" s="108"/>
      <c r="F16" s="108">
        <f>F10-E10</f>
        <v>0</v>
      </c>
      <c r="G16" s="108">
        <f t="shared" ref="G16:P16" si="2">G10-F10</f>
        <v>0</v>
      </c>
      <c r="H16" s="108">
        <f t="shared" si="2"/>
        <v>0</v>
      </c>
      <c r="I16" s="108">
        <f t="shared" si="2"/>
        <v>0</v>
      </c>
      <c r="J16" s="108">
        <f t="shared" si="2"/>
        <v>0</v>
      </c>
      <c r="K16" s="108">
        <f t="shared" si="2"/>
        <v>0</v>
      </c>
      <c r="L16" s="108">
        <f t="shared" si="2"/>
        <v>0</v>
      </c>
      <c r="M16" s="108">
        <f t="shared" si="2"/>
        <v>0</v>
      </c>
      <c r="N16" s="108">
        <f t="shared" si="2"/>
        <v>0</v>
      </c>
      <c r="O16" s="108">
        <f t="shared" si="2"/>
        <v>0</v>
      </c>
      <c r="P16" s="129">
        <f t="shared" si="2"/>
        <v>0</v>
      </c>
      <c r="Q16" s="184">
        <f>SUM(E16:P16)</f>
        <v>0</v>
      </c>
    </row>
    <row r="17" spans="1:17" ht="18" customHeight="1">
      <c r="A17" s="130" t="s">
        <v>185</v>
      </c>
      <c r="B17" s="131"/>
      <c r="C17" s="132"/>
      <c r="D17" s="133"/>
      <c r="E17" s="134">
        <f>E4-E10</f>
        <v>0</v>
      </c>
      <c r="F17" s="134">
        <f t="shared" ref="F17:P17" si="3">F4-F10</f>
        <v>0</v>
      </c>
      <c r="G17" s="134">
        <f t="shared" si="3"/>
        <v>0</v>
      </c>
      <c r="H17" s="134">
        <f t="shared" si="3"/>
        <v>0</v>
      </c>
      <c r="I17" s="134">
        <f t="shared" si="3"/>
        <v>0</v>
      </c>
      <c r="J17" s="134">
        <f t="shared" si="3"/>
        <v>0</v>
      </c>
      <c r="K17" s="134">
        <f t="shared" si="3"/>
        <v>0</v>
      </c>
      <c r="L17" s="134">
        <f t="shared" si="3"/>
        <v>0</v>
      </c>
      <c r="M17" s="134">
        <f t="shared" si="3"/>
        <v>0</v>
      </c>
      <c r="N17" s="134">
        <f t="shared" si="3"/>
        <v>0</v>
      </c>
      <c r="O17" s="134">
        <f t="shared" si="3"/>
        <v>0</v>
      </c>
      <c r="P17" s="135">
        <f t="shared" si="3"/>
        <v>0</v>
      </c>
      <c r="Q17" s="185"/>
    </row>
    <row r="30" spans="1:17" ht="18" customHeight="1">
      <c r="F30" s="138"/>
      <c r="G30" s="138"/>
      <c r="H30" s="138"/>
      <c r="I30" s="138"/>
      <c r="J30" s="138"/>
      <c r="K30" s="138"/>
    </row>
    <row r="31" spans="1:17" ht="18" customHeight="1">
      <c r="F31" s="138"/>
      <c r="G31" s="138"/>
      <c r="H31" s="138"/>
      <c r="I31" s="138"/>
      <c r="J31" s="138"/>
      <c r="K31" s="138"/>
    </row>
    <row r="32" spans="1:17" ht="18" customHeight="1">
      <c r="F32" s="136"/>
      <c r="G32" s="137"/>
      <c r="H32" s="137"/>
      <c r="I32" s="136"/>
      <c r="J32" s="136"/>
      <c r="K32" s="136"/>
    </row>
    <row r="33" spans="1:11" ht="18" customHeight="1">
      <c r="F33" s="136"/>
      <c r="G33" s="137"/>
      <c r="H33" s="137"/>
      <c r="I33" s="136"/>
      <c r="J33" s="136"/>
      <c r="K33" s="136"/>
    </row>
    <row r="34" spans="1:11" ht="18" customHeight="1">
      <c r="F34" s="136"/>
      <c r="G34" s="137"/>
      <c r="H34" s="137"/>
      <c r="I34" s="136"/>
      <c r="J34" s="136"/>
      <c r="K34" s="136"/>
    </row>
    <row r="35" spans="1:11" ht="18" customHeight="1">
      <c r="A35" s="136"/>
      <c r="B35" s="136"/>
      <c r="C35" s="139"/>
      <c r="D35" s="139"/>
      <c r="E35" s="136"/>
      <c r="F35" s="136"/>
      <c r="G35" s="137"/>
      <c r="H35" s="137"/>
      <c r="I35" s="136"/>
      <c r="J35" s="136"/>
      <c r="K35" s="136"/>
    </row>
    <row r="36" spans="1:11" ht="18" customHeight="1">
      <c r="A36" s="136"/>
      <c r="B36" s="136"/>
      <c r="C36" s="139"/>
      <c r="D36" s="139"/>
      <c r="E36" s="136"/>
      <c r="F36" s="136"/>
      <c r="G36" s="137"/>
      <c r="H36" s="137"/>
      <c r="I36" s="136"/>
      <c r="J36" s="136"/>
      <c r="K36" s="136"/>
    </row>
    <row r="37" spans="1:11" ht="18" customHeight="1">
      <c r="A37" s="136"/>
      <c r="B37" s="136"/>
      <c r="C37" s="139"/>
      <c r="D37" s="139"/>
      <c r="E37" s="136"/>
      <c r="F37" s="136"/>
      <c r="G37" s="137"/>
      <c r="H37" s="137"/>
      <c r="I37" s="136"/>
      <c r="J37" s="136"/>
      <c r="K37" s="136"/>
    </row>
  </sheetData>
  <phoneticPr fontId="4" type="noConversion"/>
  <pageMargins left="0.7" right="0.7" top="0.75" bottom="0.75" header="0.3" footer="0.3"/>
  <pageSetup paperSize="9" orientation="portrait" r:id="rId1"/>
  <headerFooter>
    <oddHeader>&amp;C&amp;G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BBC7-3078-4376-8AF0-84688C8FC73E}">
  <sheetPr>
    <tabColor theme="0" tint="-0.249977111117893"/>
  </sheetPr>
  <dimension ref="A1:W96"/>
  <sheetViews>
    <sheetView showGridLines="0" zoomScale="55" zoomScaleNormal="55" workbookViewId="0">
      <selection activeCell="E38" sqref="E38:I41"/>
    </sheetView>
  </sheetViews>
  <sheetFormatPr defaultColWidth="14" defaultRowHeight="17.399999999999999" outlineLevelCol="1"/>
  <cols>
    <col min="1" max="3" width="14" style="24"/>
    <col min="4" max="4" width="2.3984375" style="24" customWidth="1"/>
    <col min="5" max="5" width="14.3984375" style="24" bestFit="1" customWidth="1"/>
    <col min="6" max="9" width="14" style="24"/>
    <col min="10" max="10" width="10.296875" style="1" bestFit="1" customWidth="1"/>
    <col min="11" max="11" width="2.3984375" style="47" customWidth="1"/>
    <col min="15" max="15" width="18.3984375" bestFit="1" customWidth="1"/>
    <col min="16" max="16" width="2.3984375" customWidth="1"/>
    <col min="17" max="17" width="3.69921875" customWidth="1"/>
    <col min="18" max="18" width="14" style="1"/>
    <col min="19" max="20" width="14" style="1" hidden="1" customWidth="1" outlineLevel="1"/>
    <col min="21" max="21" width="14" style="1" customWidth="1" collapsed="1"/>
    <col min="22" max="22" width="14" style="1"/>
    <col min="23" max="23" width="14" style="6"/>
    <col min="24" max="16384" width="14" style="1"/>
  </cols>
  <sheetData>
    <row r="1" spans="1:23" ht="21">
      <c r="A1" s="40" t="s">
        <v>167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K2" s="49"/>
      <c r="L2" s="49" t="s">
        <v>145</v>
      </c>
      <c r="Q2" s="42" t="s">
        <v>216</v>
      </c>
      <c r="R2" s="42"/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H5/현금흐름!Q18</f>
        <v>#DIV/0!</v>
      </c>
      <c r="J5" s="267">
        <f>현금흐름!Q18-H5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H6/현금흐름!Q19</f>
        <v>#DIV/0!</v>
      </c>
      <c r="J6" s="266">
        <f>현금흐름!Q19-H6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H7/현금흐름!Q20</f>
        <v>#DIV/0!</v>
      </c>
      <c r="J7" s="266">
        <f>현금흐름!Q20-H7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H8/현금흐름!Q21</f>
        <v>#DIV/0!</v>
      </c>
      <c r="J8" s="266">
        <f>현금흐름!Q21-H8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H9/현금흐름!Q22</f>
        <v>#DIV/0!</v>
      </c>
      <c r="J9" s="266">
        <f>현금흐름!Q22-H9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H10/현금흐름!Q23</f>
        <v>#DIV/0!</v>
      </c>
      <c r="J10" s="266">
        <f>현금흐름!Q23-H10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H11/현금흐름!Q24</f>
        <v>#DIV/0!</v>
      </c>
      <c r="J11" s="266">
        <f>현금흐름!Q24-H11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H12/현금흐름!Q25</f>
        <v>#DIV/0!</v>
      </c>
      <c r="J12" s="266">
        <f>현금흐름!Q25-H12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H13/현금흐름!Q26</f>
        <v>#DIV/0!</v>
      </c>
      <c r="J13" s="266">
        <f>현금흐름!Q26-H13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H14/현금흐름!Q27</f>
        <v>#DIV/0!</v>
      </c>
      <c r="J14" s="274">
        <f>현금흐름!Q27-H14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H15/현금흐름!Q28</f>
        <v>#DIV/0!</v>
      </c>
      <c r="J15" s="266">
        <f>현금흐름!Q28-H15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H16/현금흐름!Q29</f>
        <v>#DIV/0!</v>
      </c>
      <c r="J16" s="266">
        <f>현금흐름!Q29-H16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H17/현금흐름!Q30</f>
        <v>#DIV/0!</v>
      </c>
      <c r="J17" s="266">
        <f>현금흐름!Q30-H17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H18/현금흐름!Q31</f>
        <v>#DIV/0!</v>
      </c>
      <c r="J18" s="266">
        <f>현금흐름!Q31-H18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H19/현금흐름!Q32</f>
        <v>#DIV/0!</v>
      </c>
      <c r="J19" s="266">
        <f>현금흐름!Q32-H19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H20/현금흐름!Q33</f>
        <v>#DIV/0!</v>
      </c>
      <c r="J20" s="266">
        <f>현금흐름!Q33-H20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H21/현금흐름!Q34</f>
        <v>#DIV/0!</v>
      </c>
      <c r="J21" s="266">
        <f>현금흐름!Q34-H21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H22/현금흐름!Q35</f>
        <v>#DIV/0!</v>
      </c>
      <c r="J22" s="266">
        <f>현금흐름!Q35-H22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H23/현금흐름!Q36</f>
        <v>#DIV/0!</v>
      </c>
      <c r="J23" s="266">
        <f>현금흐름!Q36-H23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H24/현금흐름!Q37</f>
        <v>#DIV/0!</v>
      </c>
      <c r="J24" s="266">
        <f>현금흐름!Q37-H24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H25/현금흐름!Q38</f>
        <v>#DIV/0!</v>
      </c>
      <c r="J25" s="266">
        <f>현금흐름!Q38-H25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H26/현금흐름!Q39</f>
        <v>#DIV/0!</v>
      </c>
      <c r="J26" s="266">
        <f>현금흐름!Q39-H26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H27/현금흐름!Q40</f>
        <v>#DIV/0!</v>
      </c>
      <c r="J27" s="266">
        <f>현금흐름!Q40-H27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H28/현금흐름!Q41</f>
        <v>#DIV/0!</v>
      </c>
      <c r="J28" s="266">
        <f>현금흐름!Q41-H28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H29/현금흐름!Q42</f>
        <v>#DIV/0!</v>
      </c>
      <c r="J29" s="266">
        <f>현금흐름!Q42-H29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 t="e">
        <f>H30/현금흐름!Q43</f>
        <v>#DIV/0!</v>
      </c>
      <c r="J30" s="266">
        <f>현금흐름!Q43-H30</f>
        <v>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H31/현금흐름!Q44</f>
        <v>#DIV/0!</v>
      </c>
      <c r="J31" s="266">
        <f>현금흐름!Q44-H31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H32/현금흐름!Q45</f>
        <v>#DIV/0!</v>
      </c>
      <c r="J32" s="266">
        <f>현금흐름!Q45-H32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 t="e">
        <f>H33/현금흐름!Q46</f>
        <v>#DIV/0!</v>
      </c>
      <c r="J33" s="266">
        <f>현금흐름!Q46-H33</f>
        <v>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 t="e">
        <f>H34/현금흐름!Q47</f>
        <v>#DIV/0!</v>
      </c>
      <c r="J34" s="266">
        <f>현금흐름!Q47-H34</f>
        <v>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 t="e">
        <f>H35/현금흐름!Q48</f>
        <v>#DIV/0!</v>
      </c>
      <c r="J35" s="273">
        <f>현금흐름!Q48-H35</f>
        <v>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 t="e">
        <f>H36/현금흐름!Q49</f>
        <v>#DIV/0!</v>
      </c>
      <c r="J36" s="270">
        <f>SUM(J14,J35)</f>
        <v>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14" priority="3" operator="greaterThan">
      <formula>0.9</formula>
    </cfRule>
  </conditionalFormatting>
  <conditionalFormatting sqref="J5:J35">
    <cfRule type="cellIs" dxfId="13" priority="2" operator="lessThan">
      <formula>0</formula>
    </cfRule>
  </conditionalFormatting>
  <conditionalFormatting sqref="J36">
    <cfRule type="cellIs" dxfId="12" priority="1" operator="lessThan">
      <formula>0</formula>
    </cfRule>
  </conditionalFormatting>
  <dataValidations count="1">
    <dataValidation type="list" allowBlank="1" showInputMessage="1" showErrorMessage="1" sqref="R4:R68" xr:uid="{3011F07D-6F0D-468B-B4E5-5C027E79330B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053F-37BB-44A8-AF54-BA1394186EE0}">
  <sheetPr>
    <tabColor theme="0" tint="-0.249977111117893"/>
  </sheetPr>
  <dimension ref="A1:W96"/>
  <sheetViews>
    <sheetView showGridLines="0" zoomScale="55" zoomScaleNormal="55" workbookViewId="0">
      <selection activeCell="E38" sqref="E38:I41"/>
    </sheetView>
  </sheetViews>
  <sheetFormatPr defaultColWidth="14" defaultRowHeight="17.399999999999999" outlineLevelCol="1"/>
  <cols>
    <col min="1" max="3" width="14" style="24"/>
    <col min="4" max="4" width="2.3984375" style="24" customWidth="1"/>
    <col min="5" max="5" width="14.3984375" style="24" bestFit="1" customWidth="1"/>
    <col min="6" max="9" width="14" style="24"/>
    <col min="10" max="10" width="10.296875" style="1" bestFit="1" customWidth="1"/>
    <col min="11" max="11" width="2.3984375" style="47" customWidth="1"/>
    <col min="15" max="15" width="18.3984375" bestFit="1" customWidth="1"/>
    <col min="16" max="16" width="2.3984375" customWidth="1"/>
    <col min="17" max="17" width="3.69921875" customWidth="1"/>
    <col min="18" max="18" width="14" style="1"/>
    <col min="19" max="20" width="14" style="1" hidden="1" customWidth="1" outlineLevel="1"/>
    <col min="21" max="21" width="14" style="1" customWidth="1" collapsed="1"/>
    <col min="22" max="22" width="14" style="1"/>
    <col min="23" max="23" width="14" style="6"/>
    <col min="24" max="16384" width="14" style="1"/>
  </cols>
  <sheetData>
    <row r="1" spans="1:23" ht="21">
      <c r="A1" s="40" t="s">
        <v>168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L2" s="49" t="s">
        <v>145</v>
      </c>
      <c r="Q2" s="42" t="s">
        <v>216</v>
      </c>
      <c r="R2" s="42"/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H5/현금흐름!S18</f>
        <v>#DIV/0!</v>
      </c>
      <c r="J5" s="267">
        <f>현금흐름!S18-H5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H6/현금흐름!S19</f>
        <v>#DIV/0!</v>
      </c>
      <c r="J6" s="266">
        <f>현금흐름!S19-H6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H7/현금흐름!S20</f>
        <v>#DIV/0!</v>
      </c>
      <c r="J7" s="266">
        <f>현금흐름!S20-H7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H8/현금흐름!S21</f>
        <v>#DIV/0!</v>
      </c>
      <c r="J8" s="266">
        <f>현금흐름!S21-H8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H9/현금흐름!S22</f>
        <v>#DIV/0!</v>
      </c>
      <c r="J9" s="266">
        <f>현금흐름!S22-H9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H10/현금흐름!S23</f>
        <v>#DIV/0!</v>
      </c>
      <c r="J10" s="266">
        <f>현금흐름!S23-H10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H11/현금흐름!S24</f>
        <v>#DIV/0!</v>
      </c>
      <c r="J11" s="266">
        <f>현금흐름!S24-H11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H12/현금흐름!S25</f>
        <v>#DIV/0!</v>
      </c>
      <c r="J12" s="266">
        <f>현금흐름!S25-H12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H13/현금흐름!S26</f>
        <v>#DIV/0!</v>
      </c>
      <c r="J13" s="266">
        <f>현금흐름!S26-H13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H14/현금흐름!S27</f>
        <v>#DIV/0!</v>
      </c>
      <c r="J14" s="274">
        <f>현금흐름!S27-H14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H15/현금흐름!S28</f>
        <v>#DIV/0!</v>
      </c>
      <c r="J15" s="266">
        <f>현금흐름!S28-H15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H16/현금흐름!S29</f>
        <v>#DIV/0!</v>
      </c>
      <c r="J16" s="266">
        <f>현금흐름!S29-H16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H17/현금흐름!S30</f>
        <v>#DIV/0!</v>
      </c>
      <c r="J17" s="266">
        <f>현금흐름!S30-H17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H18/현금흐름!S31</f>
        <v>#DIV/0!</v>
      </c>
      <c r="J18" s="266">
        <f>현금흐름!S31-H18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H19/현금흐름!S32</f>
        <v>#DIV/0!</v>
      </c>
      <c r="J19" s="266">
        <f>현금흐름!S32-H19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H20/현금흐름!S33</f>
        <v>#DIV/0!</v>
      </c>
      <c r="J20" s="266">
        <f>현금흐름!S33-H20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H21/현금흐름!S34</f>
        <v>#DIV/0!</v>
      </c>
      <c r="J21" s="266">
        <f>현금흐름!S34-H21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H22/현금흐름!S35</f>
        <v>#DIV/0!</v>
      </c>
      <c r="J22" s="266">
        <f>현금흐름!S35-H22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H23/현금흐름!S36</f>
        <v>#DIV/0!</v>
      </c>
      <c r="J23" s="266">
        <f>현금흐름!S36-H23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H24/현금흐름!S37</f>
        <v>#DIV/0!</v>
      </c>
      <c r="J24" s="266">
        <f>현금흐름!S37-H24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H25/현금흐름!S38</f>
        <v>#DIV/0!</v>
      </c>
      <c r="J25" s="266">
        <f>현금흐름!S38-H25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H26/현금흐름!S39</f>
        <v>#DIV/0!</v>
      </c>
      <c r="J26" s="266">
        <f>현금흐름!S39-H26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H27/현금흐름!S40</f>
        <v>#DIV/0!</v>
      </c>
      <c r="J27" s="266">
        <f>현금흐름!S40-H27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H28/현금흐름!S41</f>
        <v>#DIV/0!</v>
      </c>
      <c r="J28" s="266">
        <f>현금흐름!S41-H28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H29/현금흐름!S42</f>
        <v>#DIV/0!</v>
      </c>
      <c r="J29" s="266">
        <f>현금흐름!S42-H29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 t="e">
        <f>H30/현금흐름!S43</f>
        <v>#DIV/0!</v>
      </c>
      <c r="J30" s="266">
        <f>현금흐름!S43-H30</f>
        <v>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H31/현금흐름!S44</f>
        <v>#DIV/0!</v>
      </c>
      <c r="J31" s="266">
        <f>현금흐름!S44-H31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H32/현금흐름!S45</f>
        <v>#DIV/0!</v>
      </c>
      <c r="J32" s="266">
        <f>현금흐름!S45-H32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 t="e">
        <f>H33/현금흐름!S46</f>
        <v>#DIV/0!</v>
      </c>
      <c r="J33" s="266">
        <f>현금흐름!S46-H33</f>
        <v>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 t="e">
        <f>H34/현금흐름!S47</f>
        <v>#DIV/0!</v>
      </c>
      <c r="J34" s="266">
        <f>현금흐름!S47-H34</f>
        <v>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 t="e">
        <f>H35/현금흐름!S48</f>
        <v>#DIV/0!</v>
      </c>
      <c r="J35" s="273">
        <f>현금흐름!S48-H35</f>
        <v>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 t="e">
        <f>H36/현금흐름!S49</f>
        <v>#DIV/0!</v>
      </c>
      <c r="J36" s="270">
        <f>SUM(J14,J35)</f>
        <v>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11" priority="5" operator="greaterThan">
      <formula>0.9</formula>
    </cfRule>
  </conditionalFormatting>
  <conditionalFormatting sqref="J5:J35">
    <cfRule type="cellIs" dxfId="10" priority="2" operator="lessThan">
      <formula>0</formula>
    </cfRule>
  </conditionalFormatting>
  <conditionalFormatting sqref="J36">
    <cfRule type="cellIs" dxfId="9" priority="1" operator="lessThan">
      <formula>0</formula>
    </cfRule>
  </conditionalFormatting>
  <dataValidations count="1">
    <dataValidation type="list" allowBlank="1" showInputMessage="1" showErrorMessage="1" sqref="R4:R68" xr:uid="{B5CF7F6E-37C5-4B8B-BE5E-EB13B4BD898A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5346-99C1-4555-A055-3FC56067090D}">
  <sheetPr>
    <tabColor theme="0" tint="-0.249977111117893"/>
  </sheetPr>
  <dimension ref="A1:W96"/>
  <sheetViews>
    <sheetView showGridLines="0" zoomScale="55" zoomScaleNormal="55" workbookViewId="0">
      <selection activeCell="E38" sqref="E38:I41"/>
    </sheetView>
  </sheetViews>
  <sheetFormatPr defaultColWidth="14" defaultRowHeight="17.399999999999999" outlineLevelCol="1"/>
  <cols>
    <col min="1" max="3" width="14" style="24"/>
    <col min="4" max="4" width="2.3984375" style="24" customWidth="1"/>
    <col min="5" max="5" width="14.3984375" style="24" bestFit="1" customWidth="1"/>
    <col min="6" max="9" width="14" style="24"/>
    <col min="10" max="10" width="10.296875" style="1" bestFit="1" customWidth="1"/>
    <col min="11" max="11" width="2.3984375" style="47" customWidth="1"/>
    <col min="15" max="15" width="18.3984375" bestFit="1" customWidth="1"/>
    <col min="16" max="16" width="2.3984375" customWidth="1"/>
    <col min="17" max="17" width="3.69921875" customWidth="1"/>
    <col min="18" max="18" width="14" style="1"/>
    <col min="19" max="20" width="14" style="1" hidden="1" customWidth="1" outlineLevel="1"/>
    <col min="21" max="21" width="14" style="1" customWidth="1" collapsed="1"/>
    <col min="22" max="22" width="14" style="1"/>
    <col min="23" max="23" width="14" style="6"/>
    <col min="24" max="16384" width="14" style="1"/>
  </cols>
  <sheetData>
    <row r="1" spans="1:23" ht="21">
      <c r="A1" s="40" t="s">
        <v>169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L2" s="49" t="s">
        <v>145</v>
      </c>
      <c r="Q2" s="42" t="s">
        <v>216</v>
      </c>
      <c r="R2" s="42"/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H5/현금흐름!U18</f>
        <v>#DIV/0!</v>
      </c>
      <c r="J5" s="267">
        <f>현금흐름!U18-H5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H6/현금흐름!U19</f>
        <v>#DIV/0!</v>
      </c>
      <c r="J6" s="266">
        <f>현금흐름!U19-H6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H7/현금흐름!U20</f>
        <v>#DIV/0!</v>
      </c>
      <c r="J7" s="266">
        <f>현금흐름!U20-H7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H8/현금흐름!U21</f>
        <v>#DIV/0!</v>
      </c>
      <c r="J8" s="266">
        <f>현금흐름!U21-H8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H9/현금흐름!U22</f>
        <v>#DIV/0!</v>
      </c>
      <c r="J9" s="266">
        <f>현금흐름!U22-H9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H10/현금흐름!U23</f>
        <v>#DIV/0!</v>
      </c>
      <c r="J10" s="266">
        <f>현금흐름!U23-H10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H11/현금흐름!U24</f>
        <v>#DIV/0!</v>
      </c>
      <c r="J11" s="266">
        <f>현금흐름!U24-H11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H12/현금흐름!U25</f>
        <v>#DIV/0!</v>
      </c>
      <c r="J12" s="266">
        <f>현금흐름!U25-H12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H13/현금흐름!U26</f>
        <v>#DIV/0!</v>
      </c>
      <c r="J13" s="266">
        <f>현금흐름!U26-H13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H14/현금흐름!U27</f>
        <v>#DIV/0!</v>
      </c>
      <c r="J14" s="274">
        <f>현금흐름!U27-H14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H15/현금흐름!U28</f>
        <v>#DIV/0!</v>
      </c>
      <c r="J15" s="266">
        <f>현금흐름!U28-H15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H16/현금흐름!U29</f>
        <v>#DIV/0!</v>
      </c>
      <c r="J16" s="266">
        <f>현금흐름!U29-H16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H17/현금흐름!U30</f>
        <v>#DIV/0!</v>
      </c>
      <c r="J17" s="266">
        <f>현금흐름!U30-H17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H18/현금흐름!U31</f>
        <v>#DIV/0!</v>
      </c>
      <c r="J18" s="266">
        <f>현금흐름!U31-H18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H19/현금흐름!U32</f>
        <v>#DIV/0!</v>
      </c>
      <c r="J19" s="266">
        <f>현금흐름!U32-H19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H20/현금흐름!U33</f>
        <v>#DIV/0!</v>
      </c>
      <c r="J20" s="266">
        <f>현금흐름!U33-H20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H21/현금흐름!U34</f>
        <v>#DIV/0!</v>
      </c>
      <c r="J21" s="266">
        <f>현금흐름!U34-H21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H22/현금흐름!U35</f>
        <v>#DIV/0!</v>
      </c>
      <c r="J22" s="266">
        <f>현금흐름!U35-H22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H23/현금흐름!U36</f>
        <v>#DIV/0!</v>
      </c>
      <c r="J23" s="266">
        <f>현금흐름!U36-H23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H24/현금흐름!U37</f>
        <v>#DIV/0!</v>
      </c>
      <c r="J24" s="266">
        <f>현금흐름!U37-H24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H25/현금흐름!U38</f>
        <v>#DIV/0!</v>
      </c>
      <c r="J25" s="266">
        <f>현금흐름!U38-H25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H26/현금흐름!U39</f>
        <v>#DIV/0!</v>
      </c>
      <c r="J26" s="266">
        <f>현금흐름!U39-H26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H27/현금흐름!U40</f>
        <v>#DIV/0!</v>
      </c>
      <c r="J27" s="266">
        <f>현금흐름!U40-H27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H28/현금흐름!U41</f>
        <v>#DIV/0!</v>
      </c>
      <c r="J28" s="266">
        <f>현금흐름!U41-H28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H29/현금흐름!U42</f>
        <v>#DIV/0!</v>
      </c>
      <c r="J29" s="266">
        <f>현금흐름!U42-H29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 t="e">
        <f>H30/현금흐름!U43</f>
        <v>#DIV/0!</v>
      </c>
      <c r="J30" s="266">
        <f>현금흐름!U43-H30</f>
        <v>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H31/현금흐름!U44</f>
        <v>#DIV/0!</v>
      </c>
      <c r="J31" s="266">
        <f>현금흐름!U44-H31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H32/현금흐름!U45</f>
        <v>#DIV/0!</v>
      </c>
      <c r="J32" s="266">
        <f>현금흐름!U45-H32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>
        <f>H33/현금흐름!U46</f>
        <v>0</v>
      </c>
      <c r="J33" s="266">
        <f>현금흐름!U46-H33</f>
        <v>10000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>
        <f>H34/현금흐름!U47</f>
        <v>0</v>
      </c>
      <c r="J34" s="266">
        <f>현금흐름!U47-H34</f>
        <v>20000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>
        <f>H35/현금흐름!U48</f>
        <v>0</v>
      </c>
      <c r="J35" s="273">
        <f>현금흐름!U48-H35</f>
        <v>30000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>
        <f>H36/현금흐름!U49</f>
        <v>0</v>
      </c>
      <c r="J36" s="270">
        <f>SUM(J14,J35)</f>
        <v>30000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8" priority="4" operator="greaterThan">
      <formula>0.9</formula>
    </cfRule>
  </conditionalFormatting>
  <conditionalFormatting sqref="J5:J35">
    <cfRule type="cellIs" dxfId="7" priority="3" operator="lessThan">
      <formula>0</formula>
    </cfRule>
  </conditionalFormatting>
  <conditionalFormatting sqref="J36">
    <cfRule type="cellIs" dxfId="6" priority="1" operator="lessThan">
      <formula>0</formula>
    </cfRule>
  </conditionalFormatting>
  <dataValidations count="1">
    <dataValidation type="list" allowBlank="1" showInputMessage="1" showErrorMessage="1" sqref="R4:R68" xr:uid="{F34EA3F6-510D-429F-B960-5EE35487F8F2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4433B-B848-47C9-8FA4-3C000B8E88C2}">
  <sheetPr>
    <tabColor theme="0" tint="-0.249977111117893"/>
  </sheetPr>
  <dimension ref="A1:W96"/>
  <sheetViews>
    <sheetView showGridLines="0" zoomScale="55" zoomScaleNormal="55" workbookViewId="0">
      <selection activeCell="E38" sqref="E38:I41"/>
    </sheetView>
  </sheetViews>
  <sheetFormatPr defaultColWidth="14" defaultRowHeight="17.399999999999999" outlineLevelCol="1"/>
  <cols>
    <col min="1" max="3" width="14" style="24"/>
    <col min="4" max="4" width="2.3984375" style="24" customWidth="1"/>
    <col min="5" max="5" width="14.3984375" style="24" bestFit="1" customWidth="1"/>
    <col min="6" max="9" width="14" style="24"/>
    <col min="10" max="10" width="10.296875" style="1" bestFit="1" customWidth="1"/>
    <col min="11" max="11" width="2.3984375" style="47" customWidth="1"/>
    <col min="15" max="15" width="18.3984375" bestFit="1" customWidth="1"/>
    <col min="16" max="16" width="2.3984375" customWidth="1"/>
    <col min="17" max="17" width="3.69921875" customWidth="1"/>
    <col min="18" max="18" width="14" style="1"/>
    <col min="19" max="20" width="14" style="1" hidden="1" customWidth="1" outlineLevel="1"/>
    <col min="21" max="21" width="14" style="1" customWidth="1" collapsed="1"/>
    <col min="22" max="22" width="14" style="1"/>
    <col min="23" max="23" width="14" style="6"/>
    <col min="24" max="16384" width="14" style="1"/>
  </cols>
  <sheetData>
    <row r="1" spans="1:23" ht="21">
      <c r="A1" s="40" t="s">
        <v>170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L2" s="49" t="s">
        <v>145</v>
      </c>
      <c r="Q2" s="42" t="s">
        <v>216</v>
      </c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H5/현금흐름!W18</f>
        <v>#DIV/0!</v>
      </c>
      <c r="J5" s="267">
        <f>현금흐름!W18-H5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H6/현금흐름!W19</f>
        <v>#DIV/0!</v>
      </c>
      <c r="J6" s="266">
        <f>현금흐름!W19-H6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H7/현금흐름!W20</f>
        <v>#DIV/0!</v>
      </c>
      <c r="J7" s="266">
        <f>현금흐름!W20-H7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H8/현금흐름!W21</f>
        <v>#DIV/0!</v>
      </c>
      <c r="J8" s="266">
        <f>현금흐름!W21-H8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H9/현금흐름!W22</f>
        <v>#DIV/0!</v>
      </c>
      <c r="J9" s="266">
        <f>현금흐름!W22-H9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H10/현금흐름!W23</f>
        <v>#DIV/0!</v>
      </c>
      <c r="J10" s="266">
        <f>현금흐름!W23-H10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H11/현금흐름!W24</f>
        <v>#DIV/0!</v>
      </c>
      <c r="J11" s="266">
        <f>현금흐름!W24-H11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H12/현금흐름!W25</f>
        <v>#DIV/0!</v>
      </c>
      <c r="J12" s="266">
        <f>현금흐름!W25-H12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H13/현금흐름!W26</f>
        <v>#DIV/0!</v>
      </c>
      <c r="J13" s="266">
        <f>현금흐름!W26-H13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H14/현금흐름!W27</f>
        <v>#DIV/0!</v>
      </c>
      <c r="J14" s="274">
        <f>현금흐름!W27-H14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H15/현금흐름!W28</f>
        <v>#DIV/0!</v>
      </c>
      <c r="J15" s="266">
        <f>현금흐름!W28-H15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H16/현금흐름!W29</f>
        <v>#DIV/0!</v>
      </c>
      <c r="J16" s="266">
        <f>현금흐름!W29-H16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H17/현금흐름!W30</f>
        <v>#DIV/0!</v>
      </c>
      <c r="J17" s="266">
        <f>현금흐름!W30-H17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H18/현금흐름!W31</f>
        <v>#DIV/0!</v>
      </c>
      <c r="J18" s="266">
        <f>현금흐름!W31-H18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H19/현금흐름!W32</f>
        <v>#DIV/0!</v>
      </c>
      <c r="J19" s="266">
        <f>현금흐름!W32-H19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H20/현금흐름!W33</f>
        <v>#DIV/0!</v>
      </c>
      <c r="J20" s="266">
        <f>현금흐름!W33-H20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H21/현금흐름!W34</f>
        <v>#DIV/0!</v>
      </c>
      <c r="J21" s="266">
        <f>현금흐름!W34-H21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H22/현금흐름!W35</f>
        <v>#DIV/0!</v>
      </c>
      <c r="J22" s="266">
        <f>현금흐름!W35-H22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H23/현금흐름!W36</f>
        <v>#DIV/0!</v>
      </c>
      <c r="J23" s="266">
        <f>현금흐름!W36-H23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H24/현금흐름!W37</f>
        <v>#DIV/0!</v>
      </c>
      <c r="J24" s="266">
        <f>현금흐름!W37-H24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H25/현금흐름!W38</f>
        <v>#DIV/0!</v>
      </c>
      <c r="J25" s="266">
        <f>현금흐름!W38-H25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H26/현금흐름!W39</f>
        <v>#DIV/0!</v>
      </c>
      <c r="J26" s="266">
        <f>현금흐름!W39-H26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H27/현금흐름!W40</f>
        <v>#DIV/0!</v>
      </c>
      <c r="J27" s="266">
        <f>현금흐름!W40-H27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H28/현금흐름!W41</f>
        <v>#DIV/0!</v>
      </c>
      <c r="J28" s="266">
        <f>현금흐름!W41-H28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H29/현금흐름!W42</f>
        <v>#DIV/0!</v>
      </c>
      <c r="J29" s="266">
        <f>현금흐름!W42-H29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 t="e">
        <f>H30/현금흐름!W43</f>
        <v>#DIV/0!</v>
      </c>
      <c r="J30" s="266">
        <f>현금흐름!W43-H30</f>
        <v>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H31/현금흐름!W44</f>
        <v>#DIV/0!</v>
      </c>
      <c r="J31" s="266">
        <f>현금흐름!W44-H31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H32/현금흐름!W45</f>
        <v>#DIV/0!</v>
      </c>
      <c r="J32" s="266">
        <f>현금흐름!W45-H32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 t="e">
        <f>H33/현금흐름!W46</f>
        <v>#DIV/0!</v>
      </c>
      <c r="J33" s="266">
        <f>현금흐름!W46-H33</f>
        <v>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 t="e">
        <f>H34/현금흐름!W47</f>
        <v>#DIV/0!</v>
      </c>
      <c r="J34" s="266">
        <f>현금흐름!W47-H34</f>
        <v>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 t="e">
        <f>H35/현금흐름!W48</f>
        <v>#DIV/0!</v>
      </c>
      <c r="J35" s="273">
        <f>현금흐름!W48-H35</f>
        <v>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 t="e">
        <f>H36/현금흐름!W49</f>
        <v>#DIV/0!</v>
      </c>
      <c r="J36" s="270">
        <f>SUM(J14,J35)</f>
        <v>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5" priority="3" operator="greaterThan">
      <formula>0.9</formula>
    </cfRule>
  </conditionalFormatting>
  <conditionalFormatting sqref="J5:J35">
    <cfRule type="cellIs" dxfId="4" priority="2" operator="lessThan">
      <formula>0</formula>
    </cfRule>
  </conditionalFormatting>
  <conditionalFormatting sqref="J36">
    <cfRule type="cellIs" dxfId="3" priority="1" operator="lessThan">
      <formula>0</formula>
    </cfRule>
  </conditionalFormatting>
  <dataValidations count="1">
    <dataValidation type="list" allowBlank="1" showInputMessage="1" showErrorMessage="1" sqref="R4:R68" xr:uid="{00932C29-FA0B-4F17-9ED7-F57680E21DF7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9AD7-4491-4B77-9F7F-562CC06C9B26}">
  <sheetPr>
    <tabColor theme="0" tint="-0.249977111117893"/>
  </sheetPr>
  <dimension ref="A1:W96"/>
  <sheetViews>
    <sheetView showGridLines="0" zoomScale="70" zoomScaleNormal="70" workbookViewId="0"/>
  </sheetViews>
  <sheetFormatPr defaultColWidth="14" defaultRowHeight="17.399999999999999" outlineLevelCol="1"/>
  <cols>
    <col min="1" max="1" width="13.69921875" style="24" bestFit="1" customWidth="1"/>
    <col min="2" max="2" width="5.69921875" style="24" customWidth="1"/>
    <col min="3" max="3" width="13.796875" style="24" customWidth="1"/>
    <col min="4" max="4" width="2.3984375" style="24" customWidth="1"/>
    <col min="5" max="5" width="13.8984375" style="24" bestFit="1" customWidth="1"/>
    <col min="6" max="6" width="6.5" style="24" bestFit="1" customWidth="1"/>
    <col min="7" max="7" width="10.09765625" style="24" bestFit="1" customWidth="1"/>
    <col min="8" max="8" width="7.3984375" style="24" bestFit="1" customWidth="1"/>
    <col min="9" max="9" width="11.3984375" style="24" bestFit="1" customWidth="1"/>
    <col min="10" max="10" width="10.296875" style="1" bestFit="1" customWidth="1"/>
    <col min="11" max="11" width="2.3984375" style="47" customWidth="1"/>
    <col min="12" max="12" width="10.09765625" bestFit="1" customWidth="1"/>
    <col min="13" max="13" width="9.3984375" bestFit="1" customWidth="1"/>
    <col min="14" max="14" width="9.8984375" bestFit="1" customWidth="1"/>
    <col min="15" max="15" width="7.59765625" bestFit="1" customWidth="1"/>
    <col min="16" max="16" width="2.3984375" customWidth="1"/>
    <col min="17" max="17" width="6.5" bestFit="1" customWidth="1"/>
    <col min="18" max="18" width="7.8984375" style="1" bestFit="1" customWidth="1"/>
    <col min="19" max="20" width="6.5" style="1" hidden="1" customWidth="1" outlineLevel="1"/>
    <col min="21" max="21" width="7.19921875" style="1" bestFit="1" customWidth="1" collapsed="1"/>
    <col min="22" max="22" width="6.09765625" style="1" bestFit="1" customWidth="1"/>
    <col min="23" max="23" width="7.8984375" style="6" bestFit="1" customWidth="1"/>
    <col min="24" max="16384" width="14" style="1"/>
  </cols>
  <sheetData>
    <row r="1" spans="1:23" ht="21">
      <c r="A1" s="40" t="s">
        <v>171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L2" s="49" t="s">
        <v>145</v>
      </c>
      <c r="Q2" s="42" t="s">
        <v>216</v>
      </c>
      <c r="R2" s="42"/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H5/현금흐름!Y18</f>
        <v>#DIV/0!</v>
      </c>
      <c r="J5" s="267">
        <f>현금흐름!Y18-H5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H6/현금흐름!Y19</f>
        <v>#DIV/0!</v>
      </c>
      <c r="J6" s="266">
        <f>현금흐름!Y19-H6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H7/현금흐름!Y20</f>
        <v>#DIV/0!</v>
      </c>
      <c r="J7" s="266">
        <f>현금흐름!Y20-H7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H8/현금흐름!Y21</f>
        <v>#DIV/0!</v>
      </c>
      <c r="J8" s="266">
        <f>현금흐름!Y21-H8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H9/현금흐름!Y22</f>
        <v>#DIV/0!</v>
      </c>
      <c r="J9" s="266">
        <f>현금흐름!Y22-H9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H10/현금흐름!Y23</f>
        <v>#DIV/0!</v>
      </c>
      <c r="J10" s="266">
        <f>현금흐름!Y23-H10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H11/현금흐름!Y24</f>
        <v>#DIV/0!</v>
      </c>
      <c r="J11" s="266">
        <f>현금흐름!Y24-H11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H12/현금흐름!Y25</f>
        <v>#DIV/0!</v>
      </c>
      <c r="J12" s="266">
        <f>현금흐름!Y25-H12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H13/현금흐름!Y26</f>
        <v>#DIV/0!</v>
      </c>
      <c r="J13" s="266">
        <f>현금흐름!Y26-H13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H14/현금흐름!Y27</f>
        <v>#DIV/0!</v>
      </c>
      <c r="J14" s="274">
        <f>현금흐름!Y27-H14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H15/현금흐름!Y28</f>
        <v>#DIV/0!</v>
      </c>
      <c r="J15" s="266">
        <f>현금흐름!Y28-H15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H16/현금흐름!Y29</f>
        <v>#DIV/0!</v>
      </c>
      <c r="J16" s="266">
        <f>현금흐름!Y29-H16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H17/현금흐름!Y30</f>
        <v>#DIV/0!</v>
      </c>
      <c r="J17" s="266">
        <f>현금흐름!Y30-H17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H18/현금흐름!Y31</f>
        <v>#DIV/0!</v>
      </c>
      <c r="J18" s="266">
        <f>현금흐름!Y31-H18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H19/현금흐름!Y32</f>
        <v>#DIV/0!</v>
      </c>
      <c r="J19" s="266">
        <f>현금흐름!Y32-H19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H20/현금흐름!Y33</f>
        <v>#DIV/0!</v>
      </c>
      <c r="J20" s="266">
        <f>현금흐름!Y33-H20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H21/현금흐름!Y34</f>
        <v>#DIV/0!</v>
      </c>
      <c r="J21" s="266">
        <f>현금흐름!Y34-H21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H22/현금흐름!Y35</f>
        <v>#DIV/0!</v>
      </c>
      <c r="J22" s="266">
        <f>현금흐름!Y35-H22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H23/현금흐름!Y36</f>
        <v>#DIV/0!</v>
      </c>
      <c r="J23" s="266">
        <f>현금흐름!Y36-H23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H24/현금흐름!Y37</f>
        <v>#DIV/0!</v>
      </c>
      <c r="J24" s="266">
        <f>현금흐름!Y37-H24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H25/현금흐름!Y38</f>
        <v>#DIV/0!</v>
      </c>
      <c r="J25" s="266">
        <f>현금흐름!Y38-H25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H26/현금흐름!Y39</f>
        <v>#DIV/0!</v>
      </c>
      <c r="J26" s="266">
        <f>현금흐름!Y39-H26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H27/현금흐름!Y40</f>
        <v>#DIV/0!</v>
      </c>
      <c r="J27" s="266">
        <f>현금흐름!Y40-H27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H28/현금흐름!Y41</f>
        <v>#DIV/0!</v>
      </c>
      <c r="J28" s="266">
        <f>현금흐름!Y41-H28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H29/현금흐름!Y42</f>
        <v>#DIV/0!</v>
      </c>
      <c r="J29" s="266">
        <f>현금흐름!Y42-H29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 t="e">
        <f>H30/현금흐름!Y43</f>
        <v>#DIV/0!</v>
      </c>
      <c r="J30" s="266">
        <f>현금흐름!Y43-H30</f>
        <v>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H31/현금흐름!Y44</f>
        <v>#DIV/0!</v>
      </c>
      <c r="J31" s="266">
        <f>현금흐름!Y44-H31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H32/현금흐름!Y45</f>
        <v>#DIV/0!</v>
      </c>
      <c r="J32" s="266">
        <f>현금흐름!Y45-H32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 t="e">
        <f>H33/현금흐름!Y46</f>
        <v>#DIV/0!</v>
      </c>
      <c r="J33" s="266">
        <f>현금흐름!Y46-H33</f>
        <v>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 t="e">
        <f>H34/현금흐름!Y47</f>
        <v>#DIV/0!</v>
      </c>
      <c r="J34" s="266">
        <f>현금흐름!Y47-H34</f>
        <v>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 t="e">
        <f>H35/현금흐름!Y48</f>
        <v>#DIV/0!</v>
      </c>
      <c r="J35" s="273">
        <f>현금흐름!Y48-H35</f>
        <v>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 t="e">
        <f>H36/현금흐름!Y49</f>
        <v>#DIV/0!</v>
      </c>
      <c r="J36" s="270">
        <f>SUM(J14,J35)</f>
        <v>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2" priority="3" operator="greaterThan">
      <formula>0.9</formula>
    </cfRule>
  </conditionalFormatting>
  <conditionalFormatting sqref="J5:J35">
    <cfRule type="cellIs" dxfId="1" priority="2" operator="lessThan">
      <formula>0</formula>
    </cfRule>
  </conditionalFormatting>
  <conditionalFormatting sqref="J36">
    <cfRule type="cellIs" dxfId="0" priority="1" operator="lessThan">
      <formula>0</formula>
    </cfRule>
  </conditionalFormatting>
  <dataValidations count="1">
    <dataValidation type="list" allowBlank="1" showInputMessage="1" showErrorMessage="1" sqref="R4:R68" xr:uid="{0438873B-A572-45A0-AFAC-EFBDA00061E9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A1:AG82"/>
  <sheetViews>
    <sheetView showGridLines="0" tabSelected="1" zoomScaleNormal="100" workbookViewId="0"/>
  </sheetViews>
  <sheetFormatPr defaultColWidth="9" defaultRowHeight="18.600000000000001" customHeight="1"/>
  <cols>
    <col min="1" max="1" width="10.8984375" style="24" customWidth="1"/>
    <col min="2" max="2" width="10.296875" style="1" bestFit="1" customWidth="1"/>
    <col min="3" max="3" width="10" style="1" bestFit="1" customWidth="1"/>
    <col min="4" max="4" width="8.3984375" style="1" bestFit="1" customWidth="1"/>
    <col min="5" max="5" width="7.5" style="1" bestFit="1" customWidth="1"/>
    <col min="6" max="6" width="6.69921875" style="1" bestFit="1" customWidth="1"/>
    <col min="7" max="7" width="6" style="1" bestFit="1" customWidth="1"/>
    <col min="8" max="8" width="6.69921875" style="1" bestFit="1" customWidth="1"/>
    <col min="9" max="9" width="6" style="1" bestFit="1" customWidth="1"/>
    <col min="10" max="10" width="6.69921875" style="1" bestFit="1" customWidth="1"/>
    <col min="11" max="11" width="7.5" style="1" bestFit="1" customWidth="1"/>
    <col min="12" max="12" width="6.69921875" style="1" bestFit="1" customWidth="1"/>
    <col min="13" max="13" width="6" style="1" bestFit="1" customWidth="1"/>
    <col min="14" max="14" width="6.69921875" style="1" bestFit="1" customWidth="1"/>
    <col min="15" max="15" width="6" style="1" bestFit="1" customWidth="1"/>
    <col min="16" max="16" width="6.69921875" style="1" bestFit="1" customWidth="1"/>
    <col min="17" max="17" width="6" style="1" bestFit="1" customWidth="1"/>
    <col min="18" max="18" width="6.69921875" style="1" bestFit="1" customWidth="1"/>
    <col min="19" max="19" width="6" style="1" bestFit="1" customWidth="1"/>
    <col min="20" max="20" width="6.69921875" style="1" bestFit="1" customWidth="1"/>
    <col min="21" max="21" width="7.5" style="1" bestFit="1" customWidth="1"/>
    <col min="22" max="22" width="6.69921875" style="1" bestFit="1" customWidth="1"/>
    <col min="23" max="23" width="6" style="1" bestFit="1" customWidth="1"/>
    <col min="24" max="24" width="6.69921875" style="1" bestFit="1" customWidth="1"/>
    <col min="25" max="25" width="6" style="1" bestFit="1" customWidth="1"/>
    <col min="26" max="26" width="6.69921875" style="1" bestFit="1" customWidth="1"/>
    <col min="27" max="27" width="9.796875" style="1" bestFit="1" customWidth="1"/>
    <col min="28" max="28" width="9" style="1" bestFit="1" customWidth="1"/>
    <col min="29" max="29" width="8.59765625" style="1" bestFit="1" customWidth="1"/>
    <col min="30" max="30" width="8.69921875" style="1" bestFit="1" customWidth="1"/>
    <col min="31" max="31" width="10" style="1" customWidth="1"/>
    <col min="32" max="32" width="2.19921875" style="1" customWidth="1"/>
    <col min="33" max="33" width="10.796875" style="6" bestFit="1" customWidth="1"/>
    <col min="34" max="16384" width="9" style="1"/>
  </cols>
  <sheetData>
    <row r="1" spans="1:33" ht="18.600000000000001" customHeight="1" thickBot="1">
      <c r="A1" s="218">
        <v>2024</v>
      </c>
      <c r="B1" s="208" t="s">
        <v>210</v>
      </c>
      <c r="C1" s="208"/>
      <c r="D1" s="186" t="s">
        <v>154</v>
      </c>
      <c r="E1" s="187">
        <f ca="1">TODAY()</f>
        <v>45370</v>
      </c>
      <c r="F1" s="2"/>
      <c r="G1" s="2"/>
      <c r="J1" s="27"/>
      <c r="K1" s="27"/>
    </row>
    <row r="2" spans="1:33" ht="18.600000000000001" customHeight="1" thickTop="1"/>
    <row r="3" spans="1:33" s="206" customFormat="1" ht="18.600000000000001" customHeight="1">
      <c r="A3" s="326" t="s">
        <v>45</v>
      </c>
      <c r="B3" s="327"/>
      <c r="C3" s="279" t="s">
        <v>14</v>
      </c>
      <c r="D3" s="280"/>
      <c r="E3" s="280" t="s">
        <v>15</v>
      </c>
      <c r="F3" s="280" t="s">
        <v>15</v>
      </c>
      <c r="G3" s="280" t="s">
        <v>194</v>
      </c>
      <c r="H3" s="280" t="s">
        <v>1</v>
      </c>
      <c r="I3" s="280" t="s">
        <v>172</v>
      </c>
      <c r="J3" s="280" t="s">
        <v>2</v>
      </c>
      <c r="K3" s="280" t="s">
        <v>195</v>
      </c>
      <c r="L3" s="280" t="s">
        <v>3</v>
      </c>
      <c r="M3" s="280" t="s">
        <v>173</v>
      </c>
      <c r="N3" s="280" t="s">
        <v>4</v>
      </c>
      <c r="O3" s="280" t="s">
        <v>196</v>
      </c>
      <c r="P3" s="280" t="s">
        <v>5</v>
      </c>
      <c r="Q3" s="280" t="s">
        <v>174</v>
      </c>
      <c r="R3" s="280" t="s">
        <v>6</v>
      </c>
      <c r="S3" s="280" t="s">
        <v>175</v>
      </c>
      <c r="T3" s="280" t="s">
        <v>7</v>
      </c>
      <c r="U3" s="280" t="s">
        <v>176</v>
      </c>
      <c r="V3" s="280" t="s">
        <v>8</v>
      </c>
      <c r="W3" s="280" t="s">
        <v>177</v>
      </c>
      <c r="X3" s="280" t="s">
        <v>9</v>
      </c>
      <c r="Y3" s="280" t="s">
        <v>178</v>
      </c>
      <c r="Z3" s="295" t="s">
        <v>10</v>
      </c>
      <c r="AA3" s="195" t="s">
        <v>148</v>
      </c>
      <c r="AB3" s="280" t="s">
        <v>197</v>
      </c>
      <c r="AC3" s="283"/>
      <c r="AG3" s="207"/>
    </row>
    <row r="4" spans="1:33" ht="18.600000000000001" customHeight="1">
      <c r="A4" s="334" t="s">
        <v>58</v>
      </c>
      <c r="B4" s="335"/>
      <c r="C4" s="294">
        <f>'1월'!B15</f>
        <v>10000</v>
      </c>
      <c r="D4" s="282"/>
      <c r="E4" s="282">
        <f>'2월'!B15</f>
        <v>10000</v>
      </c>
      <c r="F4" s="282"/>
      <c r="G4" s="282">
        <f>'3월'!B15</f>
        <v>10000</v>
      </c>
      <c r="H4" s="282"/>
      <c r="I4" s="282">
        <f>'4월'!B15</f>
        <v>10000</v>
      </c>
      <c r="J4" s="282"/>
      <c r="K4" s="282">
        <f>'5월'!B15</f>
        <v>10000</v>
      </c>
      <c r="L4" s="282"/>
      <c r="M4" s="282">
        <f>'6월'!B15</f>
        <v>10000</v>
      </c>
      <c r="N4" s="282"/>
      <c r="O4" s="282">
        <f>'7월'!B15</f>
        <v>10000</v>
      </c>
      <c r="P4" s="282"/>
      <c r="Q4" s="282">
        <f>'8월'!B15</f>
        <v>10000</v>
      </c>
      <c r="R4" s="282"/>
      <c r="S4" s="282">
        <f>'9월'!B15</f>
        <v>10000</v>
      </c>
      <c r="T4" s="282"/>
      <c r="U4" s="282">
        <f>'10월'!B15</f>
        <v>10000</v>
      </c>
      <c r="V4" s="282"/>
      <c r="W4" s="282">
        <f>'11월'!B15</f>
        <v>10000</v>
      </c>
      <c r="X4" s="282"/>
      <c r="Y4" s="282">
        <f>'12월'!B15</f>
        <v>10000</v>
      </c>
      <c r="Z4" s="293"/>
      <c r="AA4" s="199">
        <f>SUM(C4:Z4)</f>
        <v>120000</v>
      </c>
      <c r="AB4" s="284">
        <f>AVERAGEIF(C4:Z4, "&lt;&gt;0")</f>
        <v>10000</v>
      </c>
      <c r="AC4" s="285"/>
    </row>
    <row r="5" spans="1:33" ht="18.600000000000001" customHeight="1">
      <c r="A5" s="334" t="s">
        <v>34</v>
      </c>
      <c r="B5" s="335"/>
      <c r="C5" s="294">
        <f>'1월'!B16</f>
        <v>10000</v>
      </c>
      <c r="D5" s="282"/>
      <c r="E5" s="282">
        <f>'2월'!B16</f>
        <v>10000</v>
      </c>
      <c r="F5" s="282"/>
      <c r="G5" s="282">
        <f>'3월'!B16</f>
        <v>10000</v>
      </c>
      <c r="H5" s="282"/>
      <c r="I5" s="282">
        <f>'4월'!B16</f>
        <v>10000</v>
      </c>
      <c r="J5" s="282"/>
      <c r="K5" s="282">
        <f>'5월'!B16</f>
        <v>10000</v>
      </c>
      <c r="L5" s="282"/>
      <c r="M5" s="282">
        <f>'6월'!B16</f>
        <v>10000</v>
      </c>
      <c r="N5" s="282"/>
      <c r="O5" s="282">
        <f>'7월'!B16</f>
        <v>10000</v>
      </c>
      <c r="P5" s="282"/>
      <c r="Q5" s="282">
        <f>'8월'!B16</f>
        <v>10000</v>
      </c>
      <c r="R5" s="282"/>
      <c r="S5" s="282">
        <f>'9월'!B16</f>
        <v>10000</v>
      </c>
      <c r="T5" s="282"/>
      <c r="U5" s="282">
        <f>'10월'!B16</f>
        <v>10000</v>
      </c>
      <c r="V5" s="282"/>
      <c r="W5" s="282">
        <f>'11월'!B16</f>
        <v>10000</v>
      </c>
      <c r="X5" s="282"/>
      <c r="Y5" s="282">
        <f>'12월'!B16</f>
        <v>10000</v>
      </c>
      <c r="Z5" s="293"/>
      <c r="AA5" s="199">
        <f t="shared" ref="AA5:AA7" si="0">SUM(C5:Z5)</f>
        <v>120000</v>
      </c>
      <c r="AB5" s="284">
        <f t="shared" ref="AB5:AB7" si="1">AVERAGEIF(C5:Z5, "&lt;&gt;0")</f>
        <v>10000</v>
      </c>
      <c r="AC5" s="285"/>
    </row>
    <row r="6" spans="1:33" ht="18.600000000000001" customHeight="1">
      <c r="A6" s="334" t="s">
        <v>66</v>
      </c>
      <c r="B6" s="335"/>
      <c r="C6" s="294">
        <f>'1월'!B17</f>
        <v>10000</v>
      </c>
      <c r="D6" s="282"/>
      <c r="E6" s="282">
        <f>'2월'!B17</f>
        <v>10000</v>
      </c>
      <c r="F6" s="282"/>
      <c r="G6" s="282">
        <f>'3월'!B17</f>
        <v>10000</v>
      </c>
      <c r="H6" s="282"/>
      <c r="I6" s="282">
        <f>'4월'!B17</f>
        <v>10000</v>
      </c>
      <c r="J6" s="282"/>
      <c r="K6" s="282">
        <f>'5월'!B17</f>
        <v>10000</v>
      </c>
      <c r="L6" s="282"/>
      <c r="M6" s="282">
        <f>'6월'!B17</f>
        <v>10000</v>
      </c>
      <c r="N6" s="282"/>
      <c r="O6" s="282">
        <f>'7월'!B17</f>
        <v>10000</v>
      </c>
      <c r="P6" s="282"/>
      <c r="Q6" s="282">
        <f>'8월'!B17</f>
        <v>10000</v>
      </c>
      <c r="R6" s="282"/>
      <c r="S6" s="282">
        <f>'9월'!B17</f>
        <v>10000</v>
      </c>
      <c r="T6" s="282"/>
      <c r="U6" s="282">
        <f>'10월'!B17</f>
        <v>10000</v>
      </c>
      <c r="V6" s="282"/>
      <c r="W6" s="282">
        <f>'11월'!B17</f>
        <v>10000</v>
      </c>
      <c r="X6" s="282"/>
      <c r="Y6" s="282">
        <f>'12월'!B17</f>
        <v>10000</v>
      </c>
      <c r="Z6" s="293"/>
      <c r="AA6" s="199">
        <f t="shared" si="0"/>
        <v>120000</v>
      </c>
      <c r="AB6" s="284">
        <f t="shared" si="1"/>
        <v>10000</v>
      </c>
      <c r="AC6" s="285"/>
    </row>
    <row r="7" spans="1:33" s="42" customFormat="1" ht="18.600000000000001" customHeight="1">
      <c r="A7" s="311" t="s">
        <v>148</v>
      </c>
      <c r="B7" s="312"/>
      <c r="C7" s="338">
        <f>SUM(C4:D6)</f>
        <v>30000</v>
      </c>
      <c r="D7" s="281"/>
      <c r="E7" s="281">
        <f>SUM(E4:F6)</f>
        <v>30000</v>
      </c>
      <c r="F7" s="281"/>
      <c r="G7" s="281">
        <f t="shared" ref="G7" si="2">SUM(G4:H6)</f>
        <v>30000</v>
      </c>
      <c r="H7" s="281"/>
      <c r="I7" s="281">
        <f t="shared" ref="I7" si="3">SUM(I4:J6)</f>
        <v>30000</v>
      </c>
      <c r="J7" s="281"/>
      <c r="K7" s="281">
        <f t="shared" ref="K7" si="4">SUM(K4:L6)</f>
        <v>30000</v>
      </c>
      <c r="L7" s="281"/>
      <c r="M7" s="281">
        <f t="shared" ref="M7" si="5">SUM(M4:N6)</f>
        <v>30000</v>
      </c>
      <c r="N7" s="281"/>
      <c r="O7" s="281">
        <f t="shared" ref="O7" si="6">SUM(O4:P6)</f>
        <v>30000</v>
      </c>
      <c r="P7" s="281"/>
      <c r="Q7" s="281">
        <f t="shared" ref="Q7" si="7">SUM(Q4:R6)</f>
        <v>30000</v>
      </c>
      <c r="R7" s="281"/>
      <c r="S7" s="281">
        <f t="shared" ref="S7" si="8">SUM(S4:T6)</f>
        <v>30000</v>
      </c>
      <c r="T7" s="281"/>
      <c r="U7" s="281">
        <f t="shared" ref="U7" si="9">SUM(U4:V6)</f>
        <v>30000</v>
      </c>
      <c r="V7" s="281"/>
      <c r="W7" s="281">
        <f t="shared" ref="W7" si="10">SUM(W4:X6)</f>
        <v>30000</v>
      </c>
      <c r="X7" s="281"/>
      <c r="Y7" s="281">
        <f t="shared" ref="Y7" si="11">SUM(Y4:Z6)</f>
        <v>30000</v>
      </c>
      <c r="Z7" s="292"/>
      <c r="AA7" s="211">
        <f t="shared" si="0"/>
        <v>360000</v>
      </c>
      <c r="AB7" s="286">
        <f t="shared" si="1"/>
        <v>30000</v>
      </c>
      <c r="AC7" s="287"/>
      <c r="AG7" s="4"/>
    </row>
    <row r="8" spans="1:33" ht="18.600000000000001" customHeight="1">
      <c r="A8" s="192"/>
      <c r="B8" s="192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15"/>
      <c r="AB8" s="261"/>
      <c r="AC8" s="261"/>
      <c r="AG8" s="217"/>
    </row>
    <row r="9" spans="1:33" s="24" customFormat="1" ht="18.600000000000001" customHeight="1">
      <c r="A9" s="326" t="s">
        <v>146</v>
      </c>
      <c r="B9" s="327"/>
      <c r="C9" s="319" t="s">
        <v>14</v>
      </c>
      <c r="D9" s="304"/>
      <c r="E9" s="303" t="s">
        <v>15</v>
      </c>
      <c r="F9" s="304" t="s">
        <v>15</v>
      </c>
      <c r="G9" s="303" t="s">
        <v>1</v>
      </c>
      <c r="H9" s="304"/>
      <c r="I9" s="303" t="s">
        <v>172</v>
      </c>
      <c r="J9" s="304" t="s">
        <v>2</v>
      </c>
      <c r="K9" s="303" t="s">
        <v>3</v>
      </c>
      <c r="L9" s="304"/>
      <c r="M9" s="303" t="s">
        <v>173</v>
      </c>
      <c r="N9" s="304" t="s">
        <v>4</v>
      </c>
      <c r="O9" s="303" t="s">
        <v>5</v>
      </c>
      <c r="P9" s="304"/>
      <c r="Q9" s="303" t="s">
        <v>174</v>
      </c>
      <c r="R9" s="304" t="s">
        <v>6</v>
      </c>
      <c r="S9" s="303" t="s">
        <v>175</v>
      </c>
      <c r="T9" s="304"/>
      <c r="U9" s="303" t="s">
        <v>176</v>
      </c>
      <c r="V9" s="304" t="s">
        <v>15</v>
      </c>
      <c r="W9" s="303" t="s">
        <v>177</v>
      </c>
      <c r="X9" s="304"/>
      <c r="Y9" s="303" t="s">
        <v>178</v>
      </c>
      <c r="Z9" s="305" t="s">
        <v>2</v>
      </c>
      <c r="AA9" s="195" t="s">
        <v>21</v>
      </c>
      <c r="AB9" s="193" t="s">
        <v>16</v>
      </c>
      <c r="AG9" s="207"/>
    </row>
    <row r="10" spans="1:33" ht="18.600000000000001" customHeight="1">
      <c r="A10" s="313" t="s">
        <v>11</v>
      </c>
      <c r="B10" s="314"/>
      <c r="C10" s="317">
        <f>'1월'!$B$22</f>
        <v>10000</v>
      </c>
      <c r="D10" s="294"/>
      <c r="E10" s="293">
        <f>'2월'!$B22</f>
        <v>10000</v>
      </c>
      <c r="F10" s="294"/>
      <c r="G10" s="293">
        <f>'3월'!$B22</f>
        <v>10000</v>
      </c>
      <c r="H10" s="294"/>
      <c r="I10" s="293">
        <f>'4월'!$B22</f>
        <v>10000</v>
      </c>
      <c r="J10" s="294"/>
      <c r="K10" s="293">
        <f>'5월'!$B22</f>
        <v>10000</v>
      </c>
      <c r="L10" s="294"/>
      <c r="M10" s="293">
        <f>'6월'!$B22</f>
        <v>10000</v>
      </c>
      <c r="N10" s="294"/>
      <c r="O10" s="293">
        <f>'7월'!$B22</f>
        <v>10000</v>
      </c>
      <c r="P10" s="294"/>
      <c r="Q10" s="293">
        <f>'8월'!$B22</f>
        <v>10000</v>
      </c>
      <c r="R10" s="294"/>
      <c r="S10" s="293">
        <f>'9월'!$B22</f>
        <v>10000</v>
      </c>
      <c r="T10" s="294"/>
      <c r="U10" s="293">
        <f>'10월'!$B22</f>
        <v>10000</v>
      </c>
      <c r="V10" s="294"/>
      <c r="W10" s="293">
        <f>'11월'!$B22</f>
        <v>10000</v>
      </c>
      <c r="X10" s="294"/>
      <c r="Y10" s="293">
        <f>'12월'!$B22</f>
        <v>10000</v>
      </c>
      <c r="Z10" s="302"/>
      <c r="AA10" s="199">
        <f>SUM(C10:Z10)</f>
        <v>120000</v>
      </c>
      <c r="AB10" s="194">
        <f>AVERAGE(C10:Z10)</f>
        <v>10000</v>
      </c>
    </row>
    <row r="11" spans="1:33" ht="18.600000000000001" customHeight="1">
      <c r="A11" s="313" t="s">
        <v>99</v>
      </c>
      <c r="B11" s="314"/>
      <c r="C11" s="317">
        <f>'1월'!$B$23</f>
        <v>10000</v>
      </c>
      <c r="D11" s="294"/>
      <c r="E11" s="293">
        <f>'2월'!$B23</f>
        <v>10000</v>
      </c>
      <c r="F11" s="294"/>
      <c r="G11" s="293">
        <f>'3월'!$B23</f>
        <v>10000</v>
      </c>
      <c r="H11" s="294"/>
      <c r="I11" s="293">
        <f>'4월'!$B23</f>
        <v>10000</v>
      </c>
      <c r="J11" s="294"/>
      <c r="K11" s="293">
        <f>'5월'!$B23</f>
        <v>10000</v>
      </c>
      <c r="L11" s="294"/>
      <c r="M11" s="293">
        <f>'6월'!$B23</f>
        <v>10000</v>
      </c>
      <c r="N11" s="294"/>
      <c r="O11" s="293">
        <f>'7월'!$B23</f>
        <v>10000</v>
      </c>
      <c r="P11" s="294"/>
      <c r="Q11" s="293">
        <f>'8월'!$B23</f>
        <v>10000</v>
      </c>
      <c r="R11" s="294"/>
      <c r="S11" s="293">
        <f>'9월'!$B23</f>
        <v>10000</v>
      </c>
      <c r="T11" s="294"/>
      <c r="U11" s="293">
        <f>'10월'!$B23</f>
        <v>10000</v>
      </c>
      <c r="V11" s="294"/>
      <c r="W11" s="293">
        <f>'11월'!$B23</f>
        <v>10000</v>
      </c>
      <c r="X11" s="294"/>
      <c r="Y11" s="293">
        <f>'12월'!$B23</f>
        <v>10000</v>
      </c>
      <c r="Z11" s="302"/>
      <c r="AA11" s="199">
        <f>SUM(C11:Z11)</f>
        <v>120000</v>
      </c>
      <c r="AB11" s="194">
        <f>AVERAGE(C11:Z11)</f>
        <v>10000</v>
      </c>
    </row>
    <row r="12" spans="1:33" ht="18.600000000000001" customHeight="1">
      <c r="A12" s="313" t="s">
        <v>55</v>
      </c>
      <c r="B12" s="314"/>
      <c r="C12" s="317">
        <f>'1월'!$B$24</f>
        <v>0</v>
      </c>
      <c r="D12" s="294"/>
      <c r="E12" s="293">
        <f>'2월'!$B24</f>
        <v>0</v>
      </c>
      <c r="F12" s="294"/>
      <c r="G12" s="293">
        <f>'3월'!$B24</f>
        <v>0</v>
      </c>
      <c r="H12" s="294"/>
      <c r="I12" s="293">
        <f>'4월'!$B24</f>
        <v>0</v>
      </c>
      <c r="J12" s="294"/>
      <c r="K12" s="293">
        <f>'5월'!$B24</f>
        <v>0</v>
      </c>
      <c r="L12" s="294"/>
      <c r="M12" s="293">
        <f>'6월'!$B24</f>
        <v>0</v>
      </c>
      <c r="N12" s="294"/>
      <c r="O12" s="293">
        <f>'7월'!$B24</f>
        <v>0</v>
      </c>
      <c r="P12" s="294"/>
      <c r="Q12" s="293">
        <f>'8월'!$B24</f>
        <v>0</v>
      </c>
      <c r="R12" s="294"/>
      <c r="S12" s="293">
        <f>'9월'!$B24</f>
        <v>0</v>
      </c>
      <c r="T12" s="294"/>
      <c r="U12" s="293">
        <f>'10월'!$B24</f>
        <v>0</v>
      </c>
      <c r="V12" s="294"/>
      <c r="W12" s="293">
        <f>'11월'!$B24</f>
        <v>0</v>
      </c>
      <c r="X12" s="294"/>
      <c r="Y12" s="293">
        <f>'12월'!$B24</f>
        <v>0</v>
      </c>
      <c r="Z12" s="302"/>
      <c r="AA12" s="199">
        <f>SUM(C12:Z12)</f>
        <v>0</v>
      </c>
      <c r="AB12" s="194">
        <f>AVERAGE(C12:Z12)</f>
        <v>0</v>
      </c>
    </row>
    <row r="13" spans="1:33" ht="18.600000000000001" customHeight="1">
      <c r="A13" s="313" t="s">
        <v>100</v>
      </c>
      <c r="B13" s="314"/>
      <c r="C13" s="317">
        <f>'1월'!$B$25</f>
        <v>0</v>
      </c>
      <c r="D13" s="294"/>
      <c r="E13" s="293">
        <f>'2월'!$B25</f>
        <v>0</v>
      </c>
      <c r="F13" s="294"/>
      <c r="G13" s="293">
        <f>'3월'!$B25</f>
        <v>0</v>
      </c>
      <c r="H13" s="294"/>
      <c r="I13" s="293">
        <f>'4월'!$B25</f>
        <v>0</v>
      </c>
      <c r="J13" s="294"/>
      <c r="K13" s="293">
        <f>'5월'!$B25</f>
        <v>0</v>
      </c>
      <c r="L13" s="294"/>
      <c r="M13" s="293">
        <f>'6월'!$B25</f>
        <v>0</v>
      </c>
      <c r="N13" s="294"/>
      <c r="O13" s="293">
        <f>'7월'!$B25</f>
        <v>0</v>
      </c>
      <c r="P13" s="294"/>
      <c r="Q13" s="293">
        <f>'8월'!$B25</f>
        <v>0</v>
      </c>
      <c r="R13" s="294"/>
      <c r="S13" s="293">
        <f>'9월'!$B25</f>
        <v>0</v>
      </c>
      <c r="T13" s="294"/>
      <c r="U13" s="293">
        <f>'10월'!$B25</f>
        <v>0</v>
      </c>
      <c r="V13" s="294"/>
      <c r="W13" s="293">
        <f>'11월'!$B25</f>
        <v>0</v>
      </c>
      <c r="X13" s="294"/>
      <c r="Y13" s="293">
        <f>'12월'!$B25</f>
        <v>0</v>
      </c>
      <c r="Z13" s="302"/>
      <c r="AA13" s="199"/>
      <c r="AB13" s="194"/>
    </row>
    <row r="14" spans="1:33" ht="18.600000000000001" customHeight="1">
      <c r="A14" s="311" t="s">
        <v>148</v>
      </c>
      <c r="B14" s="312"/>
      <c r="C14" s="342">
        <f>SUM(C10:D13)</f>
        <v>20000</v>
      </c>
      <c r="D14" s="307"/>
      <c r="E14" s="306">
        <f>SUM(E10:F13)</f>
        <v>20000</v>
      </c>
      <c r="F14" s="307"/>
      <c r="G14" s="306">
        <f>SUM(G10:H13)</f>
        <v>20000</v>
      </c>
      <c r="H14" s="307"/>
      <c r="I14" s="306">
        <f>SUM(I10:J13)</f>
        <v>20000</v>
      </c>
      <c r="J14" s="307"/>
      <c r="K14" s="306">
        <f>SUM(K10:L13)</f>
        <v>20000</v>
      </c>
      <c r="L14" s="307"/>
      <c r="M14" s="306">
        <f>SUM(M10:N13)</f>
        <v>20000</v>
      </c>
      <c r="N14" s="307"/>
      <c r="O14" s="306">
        <f>SUM(O10:P13)</f>
        <v>20000</v>
      </c>
      <c r="P14" s="307"/>
      <c r="Q14" s="306">
        <f>SUM(Q10:R13)</f>
        <v>20000</v>
      </c>
      <c r="R14" s="307"/>
      <c r="S14" s="306">
        <f>SUM(S10:T13)</f>
        <v>20000</v>
      </c>
      <c r="T14" s="307"/>
      <c r="U14" s="306">
        <f>SUM(U10:V13)</f>
        <v>20000</v>
      </c>
      <c r="V14" s="307"/>
      <c r="W14" s="306">
        <f>SUM(W10:X13)</f>
        <v>20000</v>
      </c>
      <c r="X14" s="307"/>
      <c r="Y14" s="306">
        <f>SUM(Y10:Z13)</f>
        <v>20000</v>
      </c>
      <c r="Z14" s="308"/>
      <c r="AA14" s="212">
        <f>SUM(C14:Z14)</f>
        <v>240000</v>
      </c>
      <c r="AB14" s="213">
        <f>AVERAGE(C14:Z14)</f>
        <v>20000</v>
      </c>
    </row>
    <row r="15" spans="1:33" ht="18.600000000000001" customHeight="1">
      <c r="A15" s="214"/>
      <c r="B15" s="214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215"/>
      <c r="AB15" s="216"/>
      <c r="AG15" s="217"/>
    </row>
    <row r="16" spans="1:33" s="3" customFormat="1" ht="18.600000000000001" customHeight="1">
      <c r="A16" s="328" t="s">
        <v>214</v>
      </c>
      <c r="B16" s="328"/>
      <c r="C16" s="291" t="s">
        <v>14</v>
      </c>
      <c r="D16" s="280"/>
      <c r="E16" s="280" t="s">
        <v>15</v>
      </c>
      <c r="F16" s="280" t="s">
        <v>15</v>
      </c>
      <c r="G16" s="280" t="s">
        <v>194</v>
      </c>
      <c r="H16" s="280" t="s">
        <v>1</v>
      </c>
      <c r="I16" s="280" t="s">
        <v>172</v>
      </c>
      <c r="J16" s="280" t="s">
        <v>2</v>
      </c>
      <c r="K16" s="280" t="s">
        <v>195</v>
      </c>
      <c r="L16" s="280" t="s">
        <v>3</v>
      </c>
      <c r="M16" s="280" t="s">
        <v>173</v>
      </c>
      <c r="N16" s="280" t="s">
        <v>4</v>
      </c>
      <c r="O16" s="280" t="s">
        <v>196</v>
      </c>
      <c r="P16" s="280" t="s">
        <v>5</v>
      </c>
      <c r="Q16" s="280" t="s">
        <v>174</v>
      </c>
      <c r="R16" s="280" t="s">
        <v>6</v>
      </c>
      <c r="S16" s="280" t="s">
        <v>175</v>
      </c>
      <c r="T16" s="280" t="s">
        <v>7</v>
      </c>
      <c r="U16" s="280" t="s">
        <v>176</v>
      </c>
      <c r="V16" s="280" t="s">
        <v>8</v>
      </c>
      <c r="W16" s="280" t="s">
        <v>177</v>
      </c>
      <c r="X16" s="280" t="s">
        <v>9</v>
      </c>
      <c r="Y16" s="280" t="s">
        <v>178</v>
      </c>
      <c r="Z16" s="283" t="s">
        <v>10</v>
      </c>
      <c r="AA16" s="291" t="s">
        <v>148</v>
      </c>
      <c r="AB16" s="280"/>
      <c r="AC16" s="280" t="s">
        <v>204</v>
      </c>
      <c r="AD16" s="283"/>
      <c r="AG16" s="32"/>
    </row>
    <row r="17" spans="1:33" s="3" customFormat="1" ht="18.600000000000001" customHeight="1">
      <c r="A17" s="329"/>
      <c r="B17" s="329"/>
      <c r="C17" s="196" t="s">
        <v>193</v>
      </c>
      <c r="D17" s="197" t="s">
        <v>192</v>
      </c>
      <c r="E17" s="197" t="s">
        <v>193</v>
      </c>
      <c r="F17" s="197" t="s">
        <v>192</v>
      </c>
      <c r="G17" s="197" t="s">
        <v>193</v>
      </c>
      <c r="H17" s="197" t="s">
        <v>192</v>
      </c>
      <c r="I17" s="197" t="s">
        <v>193</v>
      </c>
      <c r="J17" s="197" t="s">
        <v>192</v>
      </c>
      <c r="K17" s="197" t="s">
        <v>193</v>
      </c>
      <c r="L17" s="197" t="s">
        <v>192</v>
      </c>
      <c r="M17" s="197" t="s">
        <v>193</v>
      </c>
      <c r="N17" s="197" t="s">
        <v>192</v>
      </c>
      <c r="O17" s="197" t="s">
        <v>193</v>
      </c>
      <c r="P17" s="197" t="s">
        <v>192</v>
      </c>
      <c r="Q17" s="197" t="s">
        <v>193</v>
      </c>
      <c r="R17" s="197" t="s">
        <v>192</v>
      </c>
      <c r="S17" s="197" t="s">
        <v>193</v>
      </c>
      <c r="T17" s="197" t="s">
        <v>192</v>
      </c>
      <c r="U17" s="197" t="s">
        <v>193</v>
      </c>
      <c r="V17" s="197" t="s">
        <v>192</v>
      </c>
      <c r="W17" s="197" t="s">
        <v>193</v>
      </c>
      <c r="X17" s="197" t="s">
        <v>192</v>
      </c>
      <c r="Y17" s="197" t="s">
        <v>193</v>
      </c>
      <c r="Z17" s="198" t="s">
        <v>192</v>
      </c>
      <c r="AA17" s="196" t="s">
        <v>193</v>
      </c>
      <c r="AB17" s="197" t="s">
        <v>192</v>
      </c>
      <c r="AC17" s="197" t="s">
        <v>193</v>
      </c>
      <c r="AD17" s="198" t="s">
        <v>192</v>
      </c>
      <c r="AG17" s="210"/>
    </row>
    <row r="18" spans="1:33" ht="18.600000000000001" customHeight="1">
      <c r="A18" s="35" t="s">
        <v>35</v>
      </c>
      <c r="B18" s="229" t="s">
        <v>37</v>
      </c>
      <c r="C18" s="232">
        <v>100000</v>
      </c>
      <c r="D18" s="233">
        <f>'1월'!H5</f>
        <v>10000</v>
      </c>
      <c r="E18" s="234">
        <v>1000</v>
      </c>
      <c r="F18" s="233">
        <f>'2월'!H5</f>
        <v>0</v>
      </c>
      <c r="G18" s="234"/>
      <c r="H18" s="233">
        <f>'3월'!H5</f>
        <v>0</v>
      </c>
      <c r="I18" s="234"/>
      <c r="J18" s="233">
        <f>'4월'!H5</f>
        <v>0</v>
      </c>
      <c r="K18" s="234"/>
      <c r="L18" s="233">
        <f>'5월'!H5</f>
        <v>0</v>
      </c>
      <c r="M18" s="234"/>
      <c r="N18" s="233">
        <f>'6월'!H5</f>
        <v>0</v>
      </c>
      <c r="O18" s="234"/>
      <c r="P18" s="233">
        <f>'7월'!H5</f>
        <v>0</v>
      </c>
      <c r="Q18" s="234"/>
      <c r="R18" s="233">
        <f>'8월'!H5</f>
        <v>0</v>
      </c>
      <c r="S18" s="234"/>
      <c r="T18" s="233">
        <f>'9월'!H5</f>
        <v>0</v>
      </c>
      <c r="U18" s="234"/>
      <c r="V18" s="233">
        <f>'10월'!H5</f>
        <v>0</v>
      </c>
      <c r="W18" s="234"/>
      <c r="X18" s="233">
        <f>'11월'!H5</f>
        <v>0</v>
      </c>
      <c r="Y18" s="234"/>
      <c r="Z18" s="235">
        <f>'12월'!H5</f>
        <v>0</v>
      </c>
      <c r="AA18" s="199">
        <f>SUMIF($C$17:$Z$17,"예산",C18:Z18)</f>
        <v>101000</v>
      </c>
      <c r="AB18" s="200">
        <f>SUMIF($C$17:$Z$17,"지출",C18:Z18)</f>
        <v>10000</v>
      </c>
      <c r="AC18" s="201">
        <f t="shared" ref="AC18:AC47" si="12">AVERAGEIF($C$17:$Z$17,"예산",C18:Z18)</f>
        <v>50500</v>
      </c>
      <c r="AD18" s="202">
        <f t="shared" ref="AD18:AD47" si="13">AVERAGEIFS(C18:Z18,$C$17:$Z$17,"지출",C18:Z18,"&lt;&gt;0")</f>
        <v>10000</v>
      </c>
    </row>
    <row r="19" spans="1:33" ht="18.600000000000001" customHeight="1">
      <c r="A19" s="225" t="s">
        <v>35</v>
      </c>
      <c r="B19" s="230" t="s">
        <v>68</v>
      </c>
      <c r="C19" s="232">
        <v>100000</v>
      </c>
      <c r="D19" s="233">
        <f>'1월'!H6</f>
        <v>20000</v>
      </c>
      <c r="E19" s="234">
        <v>1000</v>
      </c>
      <c r="F19" s="233">
        <f>'2월'!H6</f>
        <v>0</v>
      </c>
      <c r="G19" s="234"/>
      <c r="H19" s="233">
        <f>'3월'!H6</f>
        <v>0</v>
      </c>
      <c r="I19" s="234"/>
      <c r="J19" s="233">
        <f>'4월'!H6</f>
        <v>0</v>
      </c>
      <c r="K19" s="234"/>
      <c r="L19" s="233">
        <f>'5월'!H6</f>
        <v>0</v>
      </c>
      <c r="M19" s="234"/>
      <c r="N19" s="233">
        <f>'6월'!H6</f>
        <v>0</v>
      </c>
      <c r="O19" s="234"/>
      <c r="P19" s="233">
        <f>'7월'!H6</f>
        <v>0</v>
      </c>
      <c r="Q19" s="234"/>
      <c r="R19" s="233">
        <f>'8월'!H6</f>
        <v>0</v>
      </c>
      <c r="S19" s="234"/>
      <c r="T19" s="233">
        <f>'9월'!H6</f>
        <v>0</v>
      </c>
      <c r="U19" s="234"/>
      <c r="V19" s="233">
        <f>'10월'!H6</f>
        <v>0</v>
      </c>
      <c r="W19" s="234"/>
      <c r="X19" s="233">
        <f>'11월'!H6</f>
        <v>0</v>
      </c>
      <c r="Y19" s="234"/>
      <c r="Z19" s="235">
        <f>'12월'!H6</f>
        <v>0</v>
      </c>
      <c r="AA19" s="199">
        <f t="shared" ref="AA19:AA47" si="14">SUMIF($C$17:$Z$17,"예산",C19:Z19)</f>
        <v>101000</v>
      </c>
      <c r="AB19" s="200">
        <f t="shared" ref="AB19:AB47" si="15">SUMIF($C$17:$Z$17,"지출",C19:Z19)</f>
        <v>20000</v>
      </c>
      <c r="AC19" s="201">
        <f t="shared" si="12"/>
        <v>50500</v>
      </c>
      <c r="AD19" s="202">
        <f t="shared" si="13"/>
        <v>20000</v>
      </c>
    </row>
    <row r="20" spans="1:33" ht="18.600000000000001" customHeight="1">
      <c r="A20" s="35" t="s">
        <v>36</v>
      </c>
      <c r="B20" s="230" t="s">
        <v>38</v>
      </c>
      <c r="C20" s="232">
        <v>100000</v>
      </c>
      <c r="D20" s="233">
        <f>'1월'!H7</f>
        <v>10000</v>
      </c>
      <c r="E20" s="234">
        <v>1000</v>
      </c>
      <c r="F20" s="233">
        <f>'2월'!H7</f>
        <v>0</v>
      </c>
      <c r="G20" s="234"/>
      <c r="H20" s="233">
        <f>'3월'!H7</f>
        <v>3300</v>
      </c>
      <c r="I20" s="234"/>
      <c r="J20" s="233">
        <f>'4월'!H7</f>
        <v>3300</v>
      </c>
      <c r="K20" s="234"/>
      <c r="L20" s="233">
        <f>'5월'!H7</f>
        <v>3300</v>
      </c>
      <c r="M20" s="234"/>
      <c r="N20" s="233">
        <f>'6월'!H7</f>
        <v>3300</v>
      </c>
      <c r="O20" s="234"/>
      <c r="P20" s="233">
        <f>'7월'!H7</f>
        <v>3300</v>
      </c>
      <c r="Q20" s="234"/>
      <c r="R20" s="233">
        <f>'8월'!H7</f>
        <v>3300</v>
      </c>
      <c r="S20" s="234"/>
      <c r="T20" s="233">
        <f>'9월'!H7</f>
        <v>3300</v>
      </c>
      <c r="U20" s="234"/>
      <c r="V20" s="233">
        <f>'10월'!H7</f>
        <v>3300</v>
      </c>
      <c r="W20" s="234"/>
      <c r="X20" s="233">
        <f>'11월'!H7</f>
        <v>3300</v>
      </c>
      <c r="Y20" s="234"/>
      <c r="Z20" s="235">
        <f>'12월'!H7</f>
        <v>3300</v>
      </c>
      <c r="AA20" s="199">
        <f t="shared" si="14"/>
        <v>101000</v>
      </c>
      <c r="AB20" s="200">
        <f t="shared" si="15"/>
        <v>43000</v>
      </c>
      <c r="AC20" s="201">
        <f t="shared" si="12"/>
        <v>50500</v>
      </c>
      <c r="AD20" s="202">
        <f t="shared" si="13"/>
        <v>3909.090909090909</v>
      </c>
    </row>
    <row r="21" spans="1:33" ht="18.600000000000001" customHeight="1">
      <c r="A21" s="225" t="s">
        <v>36</v>
      </c>
      <c r="B21" s="230" t="s">
        <v>39</v>
      </c>
      <c r="C21" s="232">
        <v>100000</v>
      </c>
      <c r="D21" s="233">
        <f>'1월'!H8</f>
        <v>20000</v>
      </c>
      <c r="E21" s="234">
        <v>1000</v>
      </c>
      <c r="F21" s="233">
        <f>'2월'!H8</f>
        <v>0</v>
      </c>
      <c r="G21" s="234"/>
      <c r="H21" s="233">
        <f>'3월'!H8</f>
        <v>0</v>
      </c>
      <c r="I21" s="234"/>
      <c r="J21" s="233">
        <f>'4월'!H8</f>
        <v>0</v>
      </c>
      <c r="K21" s="234"/>
      <c r="L21" s="233">
        <f>'5월'!H8</f>
        <v>0</v>
      </c>
      <c r="M21" s="234"/>
      <c r="N21" s="233">
        <f>'6월'!H8</f>
        <v>0</v>
      </c>
      <c r="O21" s="234"/>
      <c r="P21" s="233">
        <f>'7월'!H8</f>
        <v>0</v>
      </c>
      <c r="Q21" s="234"/>
      <c r="R21" s="233">
        <f>'8월'!H8</f>
        <v>0</v>
      </c>
      <c r="S21" s="234"/>
      <c r="T21" s="233">
        <f>'9월'!H8</f>
        <v>0</v>
      </c>
      <c r="U21" s="234"/>
      <c r="V21" s="233">
        <f>'10월'!H8</f>
        <v>0</v>
      </c>
      <c r="W21" s="234"/>
      <c r="X21" s="233">
        <f>'11월'!H8</f>
        <v>0</v>
      </c>
      <c r="Y21" s="234"/>
      <c r="Z21" s="235">
        <f>'12월'!H8</f>
        <v>0</v>
      </c>
      <c r="AA21" s="199">
        <f t="shared" si="14"/>
        <v>101000</v>
      </c>
      <c r="AB21" s="200">
        <f t="shared" si="15"/>
        <v>20000</v>
      </c>
      <c r="AC21" s="201">
        <f t="shared" si="12"/>
        <v>50500</v>
      </c>
      <c r="AD21" s="202">
        <f t="shared" si="13"/>
        <v>20000</v>
      </c>
    </row>
    <row r="22" spans="1:33" ht="18.600000000000001" customHeight="1">
      <c r="A22" s="35" t="s">
        <v>49</v>
      </c>
      <c r="B22" s="230" t="s">
        <v>54</v>
      </c>
      <c r="C22" s="232">
        <v>100000</v>
      </c>
      <c r="D22" s="233">
        <f>'1월'!H9</f>
        <v>10000</v>
      </c>
      <c r="E22" s="234">
        <v>1000</v>
      </c>
      <c r="F22" s="233">
        <f>'2월'!H9</f>
        <v>0</v>
      </c>
      <c r="G22" s="234"/>
      <c r="H22" s="233">
        <f>'3월'!H9</f>
        <v>0</v>
      </c>
      <c r="I22" s="234"/>
      <c r="J22" s="233">
        <f>'4월'!H9</f>
        <v>0</v>
      </c>
      <c r="K22" s="234"/>
      <c r="L22" s="233">
        <f>'5월'!H9</f>
        <v>0</v>
      </c>
      <c r="M22" s="234"/>
      <c r="N22" s="233">
        <f>'6월'!H9</f>
        <v>0</v>
      </c>
      <c r="O22" s="234"/>
      <c r="P22" s="233">
        <f>'7월'!H9</f>
        <v>0</v>
      </c>
      <c r="Q22" s="234"/>
      <c r="R22" s="233">
        <f>'8월'!H9</f>
        <v>0</v>
      </c>
      <c r="S22" s="234"/>
      <c r="T22" s="233">
        <f>'9월'!H9</f>
        <v>0</v>
      </c>
      <c r="U22" s="234"/>
      <c r="V22" s="233">
        <f>'10월'!H9</f>
        <v>0</v>
      </c>
      <c r="W22" s="234"/>
      <c r="X22" s="233">
        <f>'11월'!H9</f>
        <v>0</v>
      </c>
      <c r="Y22" s="234"/>
      <c r="Z22" s="235">
        <f>'12월'!H9</f>
        <v>0</v>
      </c>
      <c r="AA22" s="199">
        <f t="shared" si="14"/>
        <v>101000</v>
      </c>
      <c r="AB22" s="200">
        <f t="shared" si="15"/>
        <v>10000</v>
      </c>
      <c r="AC22" s="201">
        <f t="shared" si="12"/>
        <v>50500</v>
      </c>
      <c r="AD22" s="202">
        <f t="shared" si="13"/>
        <v>10000</v>
      </c>
    </row>
    <row r="23" spans="1:33" ht="18.600000000000001" customHeight="1">
      <c r="A23" s="35" t="s">
        <v>70</v>
      </c>
      <c r="B23" s="230" t="s">
        <v>72</v>
      </c>
      <c r="C23" s="232">
        <v>100000</v>
      </c>
      <c r="D23" s="233">
        <f>'1월'!H10</f>
        <v>20000</v>
      </c>
      <c r="E23" s="234">
        <v>1000</v>
      </c>
      <c r="F23" s="233">
        <f>'2월'!H10</f>
        <v>0</v>
      </c>
      <c r="G23" s="234"/>
      <c r="H23" s="233">
        <f>'3월'!H10</f>
        <v>0</v>
      </c>
      <c r="I23" s="234"/>
      <c r="J23" s="233">
        <f>'4월'!H10</f>
        <v>0</v>
      </c>
      <c r="K23" s="234"/>
      <c r="L23" s="233">
        <f>'5월'!H10</f>
        <v>0</v>
      </c>
      <c r="M23" s="234"/>
      <c r="N23" s="233">
        <f>'6월'!H10</f>
        <v>0</v>
      </c>
      <c r="O23" s="234"/>
      <c r="P23" s="233">
        <f>'7월'!H10</f>
        <v>0</v>
      </c>
      <c r="Q23" s="234"/>
      <c r="R23" s="233">
        <f>'8월'!H10</f>
        <v>0</v>
      </c>
      <c r="S23" s="234"/>
      <c r="T23" s="233">
        <f>'9월'!H10</f>
        <v>0</v>
      </c>
      <c r="U23" s="234"/>
      <c r="V23" s="233">
        <f>'10월'!H10</f>
        <v>0</v>
      </c>
      <c r="W23" s="234"/>
      <c r="X23" s="233">
        <f>'11월'!H10</f>
        <v>0</v>
      </c>
      <c r="Y23" s="234"/>
      <c r="Z23" s="235">
        <f>'12월'!H10</f>
        <v>0</v>
      </c>
      <c r="AA23" s="199">
        <f t="shared" si="14"/>
        <v>101000</v>
      </c>
      <c r="AB23" s="200">
        <f t="shared" si="15"/>
        <v>20000</v>
      </c>
      <c r="AC23" s="201">
        <f t="shared" si="12"/>
        <v>50500</v>
      </c>
      <c r="AD23" s="202">
        <f t="shared" si="13"/>
        <v>20000</v>
      </c>
    </row>
    <row r="24" spans="1:33" ht="18.600000000000001" customHeight="1">
      <c r="A24" s="225" t="s">
        <v>70</v>
      </c>
      <c r="B24" s="230" t="s">
        <v>74</v>
      </c>
      <c r="C24" s="232">
        <v>100000</v>
      </c>
      <c r="D24" s="233">
        <f>'1월'!H11</f>
        <v>10000</v>
      </c>
      <c r="E24" s="234">
        <v>1000</v>
      </c>
      <c r="F24" s="233">
        <f>'2월'!H11</f>
        <v>0</v>
      </c>
      <c r="G24" s="234"/>
      <c r="H24" s="233">
        <f>'3월'!H11</f>
        <v>0</v>
      </c>
      <c r="I24" s="234"/>
      <c r="J24" s="233">
        <f>'4월'!H11</f>
        <v>0</v>
      </c>
      <c r="K24" s="234"/>
      <c r="L24" s="233">
        <f>'5월'!H11</f>
        <v>0</v>
      </c>
      <c r="M24" s="234"/>
      <c r="N24" s="233">
        <f>'6월'!H11</f>
        <v>0</v>
      </c>
      <c r="O24" s="234"/>
      <c r="P24" s="233">
        <f>'7월'!H11</f>
        <v>0</v>
      </c>
      <c r="Q24" s="234"/>
      <c r="R24" s="233">
        <f>'8월'!H11</f>
        <v>0</v>
      </c>
      <c r="S24" s="234"/>
      <c r="T24" s="233">
        <f>'9월'!H11</f>
        <v>0</v>
      </c>
      <c r="U24" s="234"/>
      <c r="V24" s="233">
        <f>'10월'!H11</f>
        <v>0</v>
      </c>
      <c r="W24" s="234"/>
      <c r="X24" s="233">
        <f>'11월'!H11</f>
        <v>0</v>
      </c>
      <c r="Y24" s="234"/>
      <c r="Z24" s="235">
        <f>'12월'!H11</f>
        <v>0</v>
      </c>
      <c r="AA24" s="199">
        <f t="shared" si="14"/>
        <v>101000</v>
      </c>
      <c r="AB24" s="200">
        <f t="shared" si="15"/>
        <v>10000</v>
      </c>
      <c r="AC24" s="201">
        <f t="shared" si="12"/>
        <v>50500</v>
      </c>
      <c r="AD24" s="202">
        <f t="shared" si="13"/>
        <v>10000</v>
      </c>
    </row>
    <row r="25" spans="1:33" ht="18.600000000000001" customHeight="1">
      <c r="A25" s="37" t="s">
        <v>52</v>
      </c>
      <c r="B25" s="230" t="s">
        <v>53</v>
      </c>
      <c r="C25" s="232">
        <v>100000</v>
      </c>
      <c r="D25" s="233">
        <f>'1월'!H12</f>
        <v>20000</v>
      </c>
      <c r="E25" s="234">
        <v>1000</v>
      </c>
      <c r="F25" s="233">
        <f>'2월'!H12</f>
        <v>0</v>
      </c>
      <c r="G25" s="234"/>
      <c r="H25" s="233">
        <f>'3월'!H12</f>
        <v>0</v>
      </c>
      <c r="I25" s="234"/>
      <c r="J25" s="233">
        <f>'4월'!H12</f>
        <v>0</v>
      </c>
      <c r="K25" s="234"/>
      <c r="L25" s="233">
        <f>'5월'!H12</f>
        <v>0</v>
      </c>
      <c r="M25" s="234"/>
      <c r="N25" s="233">
        <f>'6월'!H12</f>
        <v>0</v>
      </c>
      <c r="O25" s="234"/>
      <c r="P25" s="233">
        <f>'7월'!H12</f>
        <v>0</v>
      </c>
      <c r="Q25" s="234"/>
      <c r="R25" s="233">
        <f>'8월'!H12</f>
        <v>0</v>
      </c>
      <c r="S25" s="234"/>
      <c r="T25" s="233">
        <f>'9월'!H12</f>
        <v>0</v>
      </c>
      <c r="U25" s="234"/>
      <c r="V25" s="233">
        <f>'10월'!H12</f>
        <v>0</v>
      </c>
      <c r="W25" s="234"/>
      <c r="X25" s="233">
        <f>'11월'!H12</f>
        <v>0</v>
      </c>
      <c r="Y25" s="234"/>
      <c r="Z25" s="235">
        <f>'12월'!H12</f>
        <v>0</v>
      </c>
      <c r="AA25" s="199">
        <f t="shared" si="14"/>
        <v>101000</v>
      </c>
      <c r="AB25" s="200">
        <f t="shared" si="15"/>
        <v>20000</v>
      </c>
      <c r="AC25" s="201">
        <f t="shared" si="12"/>
        <v>50500</v>
      </c>
      <c r="AD25" s="202">
        <f t="shared" si="13"/>
        <v>20000</v>
      </c>
    </row>
    <row r="26" spans="1:33" ht="18.600000000000001" customHeight="1">
      <c r="A26" s="37" t="s">
        <v>51</v>
      </c>
      <c r="B26" s="230" t="s">
        <v>110</v>
      </c>
      <c r="C26" s="232">
        <v>100000</v>
      </c>
      <c r="D26" s="233">
        <f>'1월'!H13</f>
        <v>10000</v>
      </c>
      <c r="E26" s="234">
        <v>1000</v>
      </c>
      <c r="F26" s="233">
        <f>'2월'!H13</f>
        <v>0</v>
      </c>
      <c r="G26" s="234"/>
      <c r="H26" s="233">
        <f>'3월'!H13</f>
        <v>0</v>
      </c>
      <c r="I26" s="234"/>
      <c r="J26" s="233">
        <f>'4월'!H13</f>
        <v>0</v>
      </c>
      <c r="K26" s="234"/>
      <c r="L26" s="233">
        <f>'5월'!H13</f>
        <v>0</v>
      </c>
      <c r="M26" s="234"/>
      <c r="N26" s="233">
        <f>'6월'!H13</f>
        <v>0</v>
      </c>
      <c r="O26" s="234"/>
      <c r="P26" s="233">
        <f>'7월'!H13</f>
        <v>0</v>
      </c>
      <c r="Q26" s="234"/>
      <c r="R26" s="233">
        <f>'8월'!H13</f>
        <v>0</v>
      </c>
      <c r="S26" s="234"/>
      <c r="T26" s="233">
        <f>'9월'!H13</f>
        <v>0</v>
      </c>
      <c r="U26" s="234"/>
      <c r="V26" s="233">
        <f>'10월'!H13</f>
        <v>0</v>
      </c>
      <c r="W26" s="234"/>
      <c r="X26" s="233">
        <f>'11월'!H13</f>
        <v>0</v>
      </c>
      <c r="Y26" s="234"/>
      <c r="Z26" s="235">
        <f>'12월'!H13</f>
        <v>0</v>
      </c>
      <c r="AA26" s="199">
        <f t="shared" si="14"/>
        <v>101000</v>
      </c>
      <c r="AB26" s="200">
        <f t="shared" si="15"/>
        <v>10000</v>
      </c>
      <c r="AC26" s="201">
        <f t="shared" si="12"/>
        <v>50500</v>
      </c>
      <c r="AD26" s="202">
        <f t="shared" si="13"/>
        <v>10000</v>
      </c>
    </row>
    <row r="27" spans="1:33" s="226" customFormat="1" ht="18.600000000000001" customHeight="1">
      <c r="A27" s="336" t="s">
        <v>212</v>
      </c>
      <c r="B27" s="337"/>
      <c r="C27" s="236">
        <f>SUM(C18:C26)</f>
        <v>900000</v>
      </c>
      <c r="D27" s="237">
        <f>'1월'!H14</f>
        <v>130000</v>
      </c>
      <c r="E27" s="237">
        <f t="shared" ref="E27:AD27" si="16">SUM(E18:E26)</f>
        <v>9000</v>
      </c>
      <c r="F27" s="237">
        <f t="shared" si="16"/>
        <v>0</v>
      </c>
      <c r="G27" s="237">
        <f t="shared" si="16"/>
        <v>0</v>
      </c>
      <c r="H27" s="237">
        <f t="shared" si="16"/>
        <v>3300</v>
      </c>
      <c r="I27" s="237">
        <f t="shared" si="16"/>
        <v>0</v>
      </c>
      <c r="J27" s="237">
        <f t="shared" si="16"/>
        <v>3300</v>
      </c>
      <c r="K27" s="237">
        <f t="shared" si="16"/>
        <v>0</v>
      </c>
      <c r="L27" s="237">
        <f t="shared" si="16"/>
        <v>3300</v>
      </c>
      <c r="M27" s="237">
        <f t="shared" si="16"/>
        <v>0</v>
      </c>
      <c r="N27" s="237">
        <f t="shared" si="16"/>
        <v>3300</v>
      </c>
      <c r="O27" s="237">
        <f t="shared" si="16"/>
        <v>0</v>
      </c>
      <c r="P27" s="237">
        <f t="shared" si="16"/>
        <v>3300</v>
      </c>
      <c r="Q27" s="237">
        <f t="shared" si="16"/>
        <v>0</v>
      </c>
      <c r="R27" s="237">
        <f t="shared" si="16"/>
        <v>3300</v>
      </c>
      <c r="S27" s="237">
        <f t="shared" si="16"/>
        <v>0</v>
      </c>
      <c r="T27" s="237">
        <f t="shared" si="16"/>
        <v>3300</v>
      </c>
      <c r="U27" s="237">
        <f t="shared" si="16"/>
        <v>0</v>
      </c>
      <c r="V27" s="237">
        <f t="shared" si="16"/>
        <v>3300</v>
      </c>
      <c r="W27" s="237">
        <f t="shared" si="16"/>
        <v>0</v>
      </c>
      <c r="X27" s="237">
        <f t="shared" si="16"/>
        <v>3300</v>
      </c>
      <c r="Y27" s="237">
        <f t="shared" si="16"/>
        <v>0</v>
      </c>
      <c r="Z27" s="238">
        <f t="shared" si="16"/>
        <v>3300</v>
      </c>
      <c r="AA27" s="236">
        <f t="shared" si="16"/>
        <v>909000</v>
      </c>
      <c r="AB27" s="237">
        <f t="shared" si="16"/>
        <v>163000</v>
      </c>
      <c r="AC27" s="237">
        <f t="shared" si="16"/>
        <v>454500</v>
      </c>
      <c r="AD27" s="238">
        <f t="shared" si="16"/>
        <v>123909.09090909091</v>
      </c>
      <c r="AG27" s="227"/>
    </row>
    <row r="28" spans="1:33" ht="18.600000000000001" customHeight="1">
      <c r="A28" s="167" t="s">
        <v>125</v>
      </c>
      <c r="B28" s="188" t="s">
        <v>128</v>
      </c>
      <c r="C28" s="232">
        <v>100000</v>
      </c>
      <c r="D28" s="233">
        <f>'1월'!H15</f>
        <v>20000</v>
      </c>
      <c r="E28" s="234">
        <v>1000</v>
      </c>
      <c r="F28" s="233">
        <f>'2월'!H15</f>
        <v>0</v>
      </c>
      <c r="G28" s="234"/>
      <c r="H28" s="233">
        <f>'3월'!H15</f>
        <v>0</v>
      </c>
      <c r="I28" s="234"/>
      <c r="J28" s="233">
        <f>'4월'!H15</f>
        <v>0</v>
      </c>
      <c r="K28" s="234"/>
      <c r="L28" s="233">
        <f>'5월'!H15</f>
        <v>0</v>
      </c>
      <c r="M28" s="234"/>
      <c r="N28" s="233">
        <f>'6월'!H15</f>
        <v>0</v>
      </c>
      <c r="O28" s="234"/>
      <c r="P28" s="233">
        <f>'7월'!H15</f>
        <v>0</v>
      </c>
      <c r="Q28" s="234"/>
      <c r="R28" s="233">
        <f>'8월'!H15</f>
        <v>0</v>
      </c>
      <c r="S28" s="234"/>
      <c r="T28" s="233">
        <f>'9월'!H15</f>
        <v>0</v>
      </c>
      <c r="U28" s="234"/>
      <c r="V28" s="233">
        <f>'10월'!H15</f>
        <v>0</v>
      </c>
      <c r="W28" s="234"/>
      <c r="X28" s="233">
        <f>'11월'!H15</f>
        <v>0</v>
      </c>
      <c r="Y28" s="234"/>
      <c r="Z28" s="235">
        <f>'12월'!H15</f>
        <v>0</v>
      </c>
      <c r="AA28" s="199">
        <f t="shared" si="14"/>
        <v>101000</v>
      </c>
      <c r="AB28" s="200">
        <f t="shared" si="15"/>
        <v>20000</v>
      </c>
      <c r="AC28" s="201">
        <f t="shared" si="12"/>
        <v>50500</v>
      </c>
      <c r="AD28" s="202">
        <f t="shared" si="13"/>
        <v>20000</v>
      </c>
    </row>
    <row r="29" spans="1:33" ht="18.600000000000001" customHeight="1">
      <c r="A29" s="275" t="s">
        <v>125</v>
      </c>
      <c r="B29" s="188" t="s">
        <v>126</v>
      </c>
      <c r="C29" s="232">
        <v>100000</v>
      </c>
      <c r="D29" s="233">
        <f>'1월'!H16</f>
        <v>10000</v>
      </c>
      <c r="E29" s="234">
        <v>1000</v>
      </c>
      <c r="F29" s="233">
        <f>'2월'!H16</f>
        <v>0</v>
      </c>
      <c r="G29" s="234"/>
      <c r="H29" s="233">
        <f>'3월'!H16</f>
        <v>0</v>
      </c>
      <c r="I29" s="234"/>
      <c r="J29" s="233">
        <f>'4월'!H16</f>
        <v>0</v>
      </c>
      <c r="K29" s="234"/>
      <c r="L29" s="233">
        <f>'5월'!H16</f>
        <v>0</v>
      </c>
      <c r="M29" s="234"/>
      <c r="N29" s="233">
        <f>'6월'!H16</f>
        <v>0</v>
      </c>
      <c r="O29" s="234"/>
      <c r="P29" s="233">
        <f>'7월'!H16</f>
        <v>0</v>
      </c>
      <c r="Q29" s="234"/>
      <c r="R29" s="233">
        <f>'8월'!H16</f>
        <v>0</v>
      </c>
      <c r="S29" s="234"/>
      <c r="T29" s="233">
        <f>'9월'!H16</f>
        <v>0</v>
      </c>
      <c r="U29" s="234"/>
      <c r="V29" s="233">
        <f>'10월'!H16</f>
        <v>0</v>
      </c>
      <c r="W29" s="234"/>
      <c r="X29" s="233">
        <f>'11월'!H16</f>
        <v>0</v>
      </c>
      <c r="Y29" s="234"/>
      <c r="Z29" s="235">
        <f>'12월'!H16</f>
        <v>0</v>
      </c>
      <c r="AA29" s="199">
        <f t="shared" si="14"/>
        <v>101000</v>
      </c>
      <c r="AB29" s="200">
        <f t="shared" si="15"/>
        <v>10000</v>
      </c>
      <c r="AC29" s="201">
        <f t="shared" si="12"/>
        <v>50500</v>
      </c>
      <c r="AD29" s="202">
        <f t="shared" si="13"/>
        <v>10000</v>
      </c>
    </row>
    <row r="30" spans="1:33" ht="18.600000000000001" customHeight="1">
      <c r="A30" s="225" t="s">
        <v>125</v>
      </c>
      <c r="B30" s="188" t="s">
        <v>130</v>
      </c>
      <c r="C30" s="232">
        <v>100000</v>
      </c>
      <c r="D30" s="233">
        <f>'1월'!H17</f>
        <v>20000</v>
      </c>
      <c r="E30" s="234">
        <v>1000</v>
      </c>
      <c r="F30" s="233">
        <f>'2월'!H17</f>
        <v>0</v>
      </c>
      <c r="G30" s="234"/>
      <c r="H30" s="233">
        <f>'3월'!H17</f>
        <v>0</v>
      </c>
      <c r="I30" s="234"/>
      <c r="J30" s="233">
        <f>'4월'!H17</f>
        <v>0</v>
      </c>
      <c r="K30" s="234"/>
      <c r="L30" s="233">
        <f>'5월'!H17</f>
        <v>0</v>
      </c>
      <c r="M30" s="234"/>
      <c r="N30" s="233">
        <f>'6월'!H17</f>
        <v>0</v>
      </c>
      <c r="O30" s="234"/>
      <c r="P30" s="233">
        <f>'7월'!H17</f>
        <v>0</v>
      </c>
      <c r="Q30" s="234"/>
      <c r="R30" s="233">
        <f>'8월'!H17</f>
        <v>0</v>
      </c>
      <c r="S30" s="234"/>
      <c r="T30" s="233">
        <f>'9월'!H17</f>
        <v>0</v>
      </c>
      <c r="U30" s="234"/>
      <c r="V30" s="233">
        <f>'10월'!H17</f>
        <v>0</v>
      </c>
      <c r="W30" s="234"/>
      <c r="X30" s="233">
        <f>'11월'!H17</f>
        <v>0</v>
      </c>
      <c r="Y30" s="234"/>
      <c r="Z30" s="235">
        <f>'12월'!H17</f>
        <v>0</v>
      </c>
      <c r="AA30" s="199">
        <f t="shared" si="14"/>
        <v>101000</v>
      </c>
      <c r="AB30" s="200">
        <f t="shared" si="15"/>
        <v>20000</v>
      </c>
      <c r="AC30" s="201">
        <f t="shared" si="12"/>
        <v>50500</v>
      </c>
      <c r="AD30" s="202">
        <f t="shared" si="13"/>
        <v>20000</v>
      </c>
    </row>
    <row r="31" spans="1:33" ht="18.600000000000001" customHeight="1">
      <c r="A31" s="167" t="s">
        <v>40</v>
      </c>
      <c r="B31" s="188" t="s">
        <v>43</v>
      </c>
      <c r="C31" s="232">
        <v>100000</v>
      </c>
      <c r="D31" s="233">
        <f>'1월'!H18</f>
        <v>10000</v>
      </c>
      <c r="E31" s="234">
        <v>1000</v>
      </c>
      <c r="F31" s="233">
        <f>'2월'!H18</f>
        <v>0</v>
      </c>
      <c r="G31" s="234"/>
      <c r="H31" s="233">
        <f>'3월'!H18</f>
        <v>0</v>
      </c>
      <c r="I31" s="234"/>
      <c r="J31" s="233">
        <f>'4월'!H18</f>
        <v>0</v>
      </c>
      <c r="K31" s="234"/>
      <c r="L31" s="233">
        <f>'5월'!H18</f>
        <v>0</v>
      </c>
      <c r="M31" s="234"/>
      <c r="N31" s="233">
        <f>'6월'!H18</f>
        <v>0</v>
      </c>
      <c r="O31" s="234"/>
      <c r="P31" s="233">
        <f>'7월'!H18</f>
        <v>0</v>
      </c>
      <c r="Q31" s="234"/>
      <c r="R31" s="233">
        <f>'8월'!H18</f>
        <v>0</v>
      </c>
      <c r="S31" s="234"/>
      <c r="T31" s="233">
        <f>'9월'!H18</f>
        <v>0</v>
      </c>
      <c r="U31" s="234"/>
      <c r="V31" s="233">
        <f>'10월'!H18</f>
        <v>0</v>
      </c>
      <c r="W31" s="234"/>
      <c r="X31" s="233">
        <f>'11월'!H18</f>
        <v>0</v>
      </c>
      <c r="Y31" s="234"/>
      <c r="Z31" s="235">
        <f>'12월'!H18</f>
        <v>0</v>
      </c>
      <c r="AA31" s="199">
        <f t="shared" si="14"/>
        <v>101000</v>
      </c>
      <c r="AB31" s="200">
        <f t="shared" si="15"/>
        <v>10000</v>
      </c>
      <c r="AC31" s="201">
        <f t="shared" si="12"/>
        <v>50500</v>
      </c>
      <c r="AD31" s="202">
        <f t="shared" si="13"/>
        <v>10000</v>
      </c>
    </row>
    <row r="32" spans="1:33" ht="18.600000000000001" customHeight="1">
      <c r="A32" s="275" t="s">
        <v>40</v>
      </c>
      <c r="B32" s="188" t="s">
        <v>112</v>
      </c>
      <c r="C32" s="232">
        <v>100000</v>
      </c>
      <c r="D32" s="233">
        <f>'1월'!H19</f>
        <v>20000</v>
      </c>
      <c r="E32" s="234">
        <v>1000</v>
      </c>
      <c r="F32" s="233">
        <f>'2월'!H19</f>
        <v>0</v>
      </c>
      <c r="G32" s="234"/>
      <c r="H32" s="233">
        <f>'3월'!H19</f>
        <v>0</v>
      </c>
      <c r="I32" s="234"/>
      <c r="J32" s="233">
        <f>'4월'!H19</f>
        <v>0</v>
      </c>
      <c r="K32" s="234"/>
      <c r="L32" s="233">
        <f>'5월'!H19</f>
        <v>0</v>
      </c>
      <c r="M32" s="234"/>
      <c r="N32" s="233">
        <f>'6월'!H19</f>
        <v>0</v>
      </c>
      <c r="O32" s="234"/>
      <c r="P32" s="233">
        <f>'7월'!H19</f>
        <v>0</v>
      </c>
      <c r="Q32" s="234"/>
      <c r="R32" s="233">
        <f>'8월'!H19</f>
        <v>0</v>
      </c>
      <c r="S32" s="234"/>
      <c r="T32" s="233">
        <f>'9월'!H19</f>
        <v>0</v>
      </c>
      <c r="U32" s="234"/>
      <c r="V32" s="233">
        <f>'10월'!H19</f>
        <v>0</v>
      </c>
      <c r="W32" s="234"/>
      <c r="X32" s="233">
        <f>'11월'!H19</f>
        <v>0</v>
      </c>
      <c r="Y32" s="234"/>
      <c r="Z32" s="235">
        <f>'12월'!H19</f>
        <v>0</v>
      </c>
      <c r="AA32" s="199">
        <f t="shared" si="14"/>
        <v>101000</v>
      </c>
      <c r="AB32" s="200">
        <f t="shared" si="15"/>
        <v>20000</v>
      </c>
      <c r="AC32" s="201">
        <f t="shared" si="12"/>
        <v>50500</v>
      </c>
      <c r="AD32" s="202">
        <f t="shared" si="13"/>
        <v>20000</v>
      </c>
    </row>
    <row r="33" spans="1:33" ht="18.600000000000001" customHeight="1">
      <c r="A33" s="225" t="s">
        <v>40</v>
      </c>
      <c r="B33" s="188" t="s">
        <v>77</v>
      </c>
      <c r="C33" s="232">
        <v>100000</v>
      </c>
      <c r="D33" s="233">
        <f>'1월'!H20</f>
        <v>10000</v>
      </c>
      <c r="E33" s="234">
        <v>1000</v>
      </c>
      <c r="F33" s="233">
        <f>'2월'!H20</f>
        <v>0</v>
      </c>
      <c r="G33" s="234"/>
      <c r="H33" s="233">
        <f>'3월'!H20</f>
        <v>0</v>
      </c>
      <c r="I33" s="234"/>
      <c r="J33" s="233">
        <f>'4월'!H20</f>
        <v>0</v>
      </c>
      <c r="K33" s="234"/>
      <c r="L33" s="233">
        <f>'5월'!H20</f>
        <v>0</v>
      </c>
      <c r="M33" s="234"/>
      <c r="N33" s="233">
        <f>'6월'!H20</f>
        <v>0</v>
      </c>
      <c r="O33" s="234"/>
      <c r="P33" s="233">
        <f>'7월'!H20</f>
        <v>0</v>
      </c>
      <c r="Q33" s="234"/>
      <c r="R33" s="233">
        <f>'8월'!H20</f>
        <v>0</v>
      </c>
      <c r="S33" s="234"/>
      <c r="T33" s="233">
        <f>'9월'!H20</f>
        <v>0</v>
      </c>
      <c r="U33" s="234"/>
      <c r="V33" s="233">
        <f>'10월'!H20</f>
        <v>0</v>
      </c>
      <c r="W33" s="234"/>
      <c r="X33" s="233">
        <f>'11월'!H20</f>
        <v>0</v>
      </c>
      <c r="Y33" s="234"/>
      <c r="Z33" s="235">
        <f>'12월'!H20</f>
        <v>0</v>
      </c>
      <c r="AA33" s="199">
        <f t="shared" si="14"/>
        <v>101000</v>
      </c>
      <c r="AB33" s="200">
        <f t="shared" si="15"/>
        <v>10000</v>
      </c>
      <c r="AC33" s="201">
        <f t="shared" si="12"/>
        <v>50500</v>
      </c>
      <c r="AD33" s="202">
        <f t="shared" si="13"/>
        <v>10000</v>
      </c>
    </row>
    <row r="34" spans="1:33" ht="18.600000000000001" customHeight="1">
      <c r="A34" s="167" t="s">
        <v>42</v>
      </c>
      <c r="B34" s="188" t="s">
        <v>79</v>
      </c>
      <c r="C34" s="232">
        <v>100000</v>
      </c>
      <c r="D34" s="233">
        <f>'1월'!H21</f>
        <v>20000</v>
      </c>
      <c r="E34" s="234">
        <v>1000</v>
      </c>
      <c r="F34" s="233">
        <f>'2월'!H21</f>
        <v>0</v>
      </c>
      <c r="G34" s="234"/>
      <c r="H34" s="233">
        <f>'3월'!H21</f>
        <v>0</v>
      </c>
      <c r="I34" s="234"/>
      <c r="J34" s="233">
        <f>'4월'!H21</f>
        <v>0</v>
      </c>
      <c r="K34" s="234"/>
      <c r="L34" s="233">
        <f>'5월'!H21</f>
        <v>0</v>
      </c>
      <c r="M34" s="234"/>
      <c r="N34" s="233">
        <f>'6월'!H21</f>
        <v>0</v>
      </c>
      <c r="O34" s="234"/>
      <c r="P34" s="233">
        <f>'7월'!H21</f>
        <v>0</v>
      </c>
      <c r="Q34" s="234"/>
      <c r="R34" s="233">
        <f>'8월'!H21</f>
        <v>0</v>
      </c>
      <c r="S34" s="234"/>
      <c r="T34" s="233">
        <f>'9월'!H21</f>
        <v>0</v>
      </c>
      <c r="U34" s="234"/>
      <c r="V34" s="233">
        <f>'10월'!H21</f>
        <v>0</v>
      </c>
      <c r="W34" s="234"/>
      <c r="X34" s="233">
        <f>'11월'!H21</f>
        <v>0</v>
      </c>
      <c r="Y34" s="234"/>
      <c r="Z34" s="235">
        <f>'12월'!H21</f>
        <v>0</v>
      </c>
      <c r="AA34" s="199">
        <f t="shared" si="14"/>
        <v>101000</v>
      </c>
      <c r="AB34" s="200">
        <f t="shared" si="15"/>
        <v>20000</v>
      </c>
      <c r="AC34" s="201">
        <f t="shared" si="12"/>
        <v>50500</v>
      </c>
      <c r="AD34" s="202">
        <f t="shared" si="13"/>
        <v>20000</v>
      </c>
    </row>
    <row r="35" spans="1:33" ht="18.600000000000001" customHeight="1">
      <c r="A35" s="275" t="s">
        <v>42</v>
      </c>
      <c r="B35" s="188" t="s">
        <v>81</v>
      </c>
      <c r="C35" s="232">
        <v>100000</v>
      </c>
      <c r="D35" s="233">
        <f>'1월'!H22</f>
        <v>10000</v>
      </c>
      <c r="E35" s="234">
        <v>1000</v>
      </c>
      <c r="F35" s="233">
        <f>'2월'!H22</f>
        <v>0</v>
      </c>
      <c r="G35" s="234"/>
      <c r="H35" s="233">
        <f>'3월'!H22</f>
        <v>0</v>
      </c>
      <c r="I35" s="234"/>
      <c r="J35" s="233">
        <f>'4월'!H22</f>
        <v>0</v>
      </c>
      <c r="K35" s="234"/>
      <c r="L35" s="233">
        <f>'5월'!H22</f>
        <v>0</v>
      </c>
      <c r="M35" s="234"/>
      <c r="N35" s="233">
        <f>'6월'!H22</f>
        <v>0</v>
      </c>
      <c r="O35" s="234"/>
      <c r="P35" s="233">
        <f>'7월'!H22</f>
        <v>0</v>
      </c>
      <c r="Q35" s="234"/>
      <c r="R35" s="233">
        <f>'8월'!H22</f>
        <v>0</v>
      </c>
      <c r="S35" s="234"/>
      <c r="T35" s="233">
        <f>'9월'!H22</f>
        <v>0</v>
      </c>
      <c r="U35" s="234"/>
      <c r="V35" s="233">
        <f>'10월'!H22</f>
        <v>0</v>
      </c>
      <c r="W35" s="234"/>
      <c r="X35" s="233">
        <f>'11월'!H22</f>
        <v>0</v>
      </c>
      <c r="Y35" s="234"/>
      <c r="Z35" s="235">
        <f>'12월'!H22</f>
        <v>0</v>
      </c>
      <c r="AA35" s="199">
        <f t="shared" si="14"/>
        <v>101000</v>
      </c>
      <c r="AB35" s="200">
        <f t="shared" si="15"/>
        <v>10000</v>
      </c>
      <c r="AC35" s="201">
        <f t="shared" si="12"/>
        <v>50500</v>
      </c>
      <c r="AD35" s="202">
        <f t="shared" si="13"/>
        <v>10000</v>
      </c>
    </row>
    <row r="36" spans="1:33" ht="18.600000000000001" customHeight="1">
      <c r="A36" s="225" t="s">
        <v>42</v>
      </c>
      <c r="B36" s="188" t="s">
        <v>158</v>
      </c>
      <c r="C36" s="232">
        <v>100000</v>
      </c>
      <c r="D36" s="233">
        <f>'1월'!H23</f>
        <v>20000</v>
      </c>
      <c r="E36" s="234">
        <v>1000</v>
      </c>
      <c r="F36" s="233">
        <f>'2월'!H23</f>
        <v>0</v>
      </c>
      <c r="G36" s="234"/>
      <c r="H36" s="233">
        <f>'3월'!H23</f>
        <v>0</v>
      </c>
      <c r="I36" s="234"/>
      <c r="J36" s="233">
        <f>'4월'!H23</f>
        <v>0</v>
      </c>
      <c r="K36" s="234"/>
      <c r="L36" s="233">
        <f>'5월'!H23</f>
        <v>0</v>
      </c>
      <c r="M36" s="234"/>
      <c r="N36" s="233">
        <f>'6월'!H23</f>
        <v>0</v>
      </c>
      <c r="O36" s="234"/>
      <c r="P36" s="233">
        <f>'7월'!H23</f>
        <v>0</v>
      </c>
      <c r="Q36" s="234"/>
      <c r="R36" s="233">
        <f>'8월'!H23</f>
        <v>0</v>
      </c>
      <c r="S36" s="234"/>
      <c r="T36" s="233">
        <f>'9월'!H23</f>
        <v>0</v>
      </c>
      <c r="U36" s="234"/>
      <c r="V36" s="233">
        <f>'10월'!H23</f>
        <v>0</v>
      </c>
      <c r="W36" s="234"/>
      <c r="X36" s="233">
        <f>'11월'!H23</f>
        <v>0</v>
      </c>
      <c r="Y36" s="234"/>
      <c r="Z36" s="235">
        <f>'12월'!H23</f>
        <v>0</v>
      </c>
      <c r="AA36" s="199">
        <f t="shared" si="14"/>
        <v>101000</v>
      </c>
      <c r="AB36" s="200">
        <f t="shared" si="15"/>
        <v>20000</v>
      </c>
      <c r="AC36" s="201">
        <f t="shared" si="12"/>
        <v>50500</v>
      </c>
      <c r="AD36" s="202">
        <f>AVERAGEIFS(C36:Z36,$C$17:$Z$17,"지출",C36:Z36,"&lt;&gt;0")</f>
        <v>20000</v>
      </c>
    </row>
    <row r="37" spans="1:33" ht="18.600000000000001" customHeight="1">
      <c r="A37" s="167" t="s">
        <v>96</v>
      </c>
      <c r="B37" s="188" t="s">
        <v>82</v>
      </c>
      <c r="C37" s="232">
        <v>10000</v>
      </c>
      <c r="D37" s="233">
        <f>'1월'!H24</f>
        <v>10000</v>
      </c>
      <c r="E37" s="234">
        <v>1000</v>
      </c>
      <c r="F37" s="233">
        <f>'2월'!H24</f>
        <v>0</v>
      </c>
      <c r="G37" s="234"/>
      <c r="H37" s="233">
        <f>'3월'!H24</f>
        <v>0</v>
      </c>
      <c r="I37" s="234"/>
      <c r="J37" s="233">
        <f>'4월'!H24</f>
        <v>0</v>
      </c>
      <c r="K37" s="234"/>
      <c r="L37" s="233">
        <f>'5월'!H24</f>
        <v>0</v>
      </c>
      <c r="M37" s="234"/>
      <c r="N37" s="233">
        <f>'6월'!H24</f>
        <v>0</v>
      </c>
      <c r="O37" s="234"/>
      <c r="P37" s="233">
        <f>'7월'!H24</f>
        <v>0</v>
      </c>
      <c r="Q37" s="234"/>
      <c r="R37" s="233">
        <f>'8월'!H24</f>
        <v>0</v>
      </c>
      <c r="S37" s="234"/>
      <c r="T37" s="233">
        <f>'9월'!H24</f>
        <v>0</v>
      </c>
      <c r="U37" s="234"/>
      <c r="V37" s="233">
        <f>'10월'!H24</f>
        <v>0</v>
      </c>
      <c r="W37" s="234"/>
      <c r="X37" s="233">
        <f>'11월'!H24</f>
        <v>0</v>
      </c>
      <c r="Y37" s="234"/>
      <c r="Z37" s="235">
        <f>'12월'!H24</f>
        <v>0</v>
      </c>
      <c r="AA37" s="199">
        <f t="shared" si="14"/>
        <v>11000</v>
      </c>
      <c r="AB37" s="200">
        <f t="shared" si="15"/>
        <v>10000</v>
      </c>
      <c r="AC37" s="201">
        <f t="shared" si="12"/>
        <v>5500</v>
      </c>
      <c r="AD37" s="202">
        <f t="shared" si="13"/>
        <v>10000</v>
      </c>
    </row>
    <row r="38" spans="1:33" ht="18.600000000000001" customHeight="1">
      <c r="A38" s="225" t="s">
        <v>96</v>
      </c>
      <c r="B38" s="188" t="s">
        <v>95</v>
      </c>
      <c r="C38" s="232">
        <v>10000</v>
      </c>
      <c r="D38" s="233">
        <f>'1월'!H25</f>
        <v>20000</v>
      </c>
      <c r="E38" s="234">
        <v>1000</v>
      </c>
      <c r="F38" s="233">
        <f>'2월'!H25</f>
        <v>0</v>
      </c>
      <c r="G38" s="234"/>
      <c r="H38" s="233">
        <f>'3월'!H25</f>
        <v>0</v>
      </c>
      <c r="I38" s="234"/>
      <c r="J38" s="233">
        <f>'4월'!H25</f>
        <v>0</v>
      </c>
      <c r="K38" s="234"/>
      <c r="L38" s="233">
        <f>'5월'!H25</f>
        <v>0</v>
      </c>
      <c r="M38" s="234"/>
      <c r="N38" s="233">
        <f>'6월'!H25</f>
        <v>0</v>
      </c>
      <c r="O38" s="234"/>
      <c r="P38" s="233">
        <f>'7월'!H25</f>
        <v>0</v>
      </c>
      <c r="Q38" s="234"/>
      <c r="R38" s="233">
        <f>'8월'!H25</f>
        <v>0</v>
      </c>
      <c r="S38" s="234"/>
      <c r="T38" s="233">
        <f>'9월'!H25</f>
        <v>0</v>
      </c>
      <c r="U38" s="234"/>
      <c r="V38" s="233">
        <f>'10월'!H25</f>
        <v>0</v>
      </c>
      <c r="W38" s="234"/>
      <c r="X38" s="233">
        <f>'11월'!H25</f>
        <v>0</v>
      </c>
      <c r="Y38" s="234"/>
      <c r="Z38" s="235">
        <f>'12월'!H25</f>
        <v>0</v>
      </c>
      <c r="AA38" s="199">
        <f t="shared" si="14"/>
        <v>11000</v>
      </c>
      <c r="AB38" s="200">
        <f t="shared" si="15"/>
        <v>20000</v>
      </c>
      <c r="AC38" s="201">
        <f t="shared" si="12"/>
        <v>5500</v>
      </c>
      <c r="AD38" s="202">
        <f t="shared" si="13"/>
        <v>20000</v>
      </c>
    </row>
    <row r="39" spans="1:33" ht="18.600000000000001" customHeight="1">
      <c r="A39" s="167" t="s">
        <v>41</v>
      </c>
      <c r="B39" s="188" t="s">
        <v>44</v>
      </c>
      <c r="C39" s="232">
        <v>10000</v>
      </c>
      <c r="D39" s="233">
        <f>'1월'!H26</f>
        <v>10000</v>
      </c>
      <c r="E39" s="234">
        <v>1000</v>
      </c>
      <c r="F39" s="233">
        <f>'2월'!H26</f>
        <v>0</v>
      </c>
      <c r="G39" s="234"/>
      <c r="H39" s="233">
        <f>'3월'!H26</f>
        <v>0</v>
      </c>
      <c r="I39" s="234"/>
      <c r="J39" s="233">
        <f>'4월'!H26</f>
        <v>0</v>
      </c>
      <c r="K39" s="234"/>
      <c r="L39" s="233">
        <f>'5월'!H26</f>
        <v>0</v>
      </c>
      <c r="M39" s="234"/>
      <c r="N39" s="233">
        <f>'6월'!H26</f>
        <v>0</v>
      </c>
      <c r="O39" s="234"/>
      <c r="P39" s="233">
        <f>'7월'!H26</f>
        <v>0</v>
      </c>
      <c r="Q39" s="234"/>
      <c r="R39" s="233">
        <f>'8월'!H26</f>
        <v>0</v>
      </c>
      <c r="S39" s="234"/>
      <c r="T39" s="233">
        <f>'9월'!H26</f>
        <v>0</v>
      </c>
      <c r="U39" s="234"/>
      <c r="V39" s="233">
        <f>'10월'!H26</f>
        <v>0</v>
      </c>
      <c r="W39" s="234"/>
      <c r="X39" s="233">
        <f>'11월'!H26</f>
        <v>0</v>
      </c>
      <c r="Y39" s="234"/>
      <c r="Z39" s="235">
        <f>'12월'!H26</f>
        <v>0</v>
      </c>
      <c r="AA39" s="199">
        <f t="shared" si="14"/>
        <v>11000</v>
      </c>
      <c r="AB39" s="200">
        <f t="shared" si="15"/>
        <v>10000</v>
      </c>
      <c r="AC39" s="201">
        <f t="shared" si="12"/>
        <v>5500</v>
      </c>
      <c r="AD39" s="202">
        <f t="shared" si="13"/>
        <v>10000</v>
      </c>
    </row>
    <row r="40" spans="1:33" ht="18.600000000000001" customHeight="1">
      <c r="A40" s="225" t="s">
        <v>41</v>
      </c>
      <c r="B40" s="188" t="s">
        <v>48</v>
      </c>
      <c r="C40" s="232">
        <v>10000</v>
      </c>
      <c r="D40" s="233">
        <f>'1월'!H27</f>
        <v>20000</v>
      </c>
      <c r="E40" s="234">
        <v>1000</v>
      </c>
      <c r="F40" s="233">
        <f>'2월'!H27</f>
        <v>0</v>
      </c>
      <c r="G40" s="234"/>
      <c r="H40" s="233">
        <f>'3월'!H27</f>
        <v>0</v>
      </c>
      <c r="I40" s="234"/>
      <c r="J40" s="233">
        <f>'4월'!H27</f>
        <v>0</v>
      </c>
      <c r="K40" s="234"/>
      <c r="L40" s="233">
        <f>'5월'!H27</f>
        <v>0</v>
      </c>
      <c r="M40" s="234"/>
      <c r="N40" s="233">
        <f>'6월'!H27</f>
        <v>0</v>
      </c>
      <c r="O40" s="234"/>
      <c r="P40" s="233">
        <f>'7월'!H27</f>
        <v>0</v>
      </c>
      <c r="Q40" s="234"/>
      <c r="R40" s="233">
        <f>'8월'!H27</f>
        <v>0</v>
      </c>
      <c r="S40" s="234"/>
      <c r="T40" s="233">
        <f>'9월'!H27</f>
        <v>0</v>
      </c>
      <c r="U40" s="234"/>
      <c r="V40" s="233">
        <f>'10월'!H27</f>
        <v>0</v>
      </c>
      <c r="W40" s="234"/>
      <c r="X40" s="233">
        <f>'11월'!H27</f>
        <v>0</v>
      </c>
      <c r="Y40" s="234"/>
      <c r="Z40" s="235">
        <f>'12월'!H27</f>
        <v>0</v>
      </c>
      <c r="AA40" s="199">
        <f t="shared" si="14"/>
        <v>11000</v>
      </c>
      <c r="AB40" s="200">
        <f t="shared" si="15"/>
        <v>20000</v>
      </c>
      <c r="AC40" s="201">
        <f t="shared" si="12"/>
        <v>5500</v>
      </c>
      <c r="AD40" s="202">
        <f t="shared" si="13"/>
        <v>20000</v>
      </c>
    </row>
    <row r="41" spans="1:33" ht="18.600000000000001" customHeight="1">
      <c r="A41" s="167" t="s">
        <v>97</v>
      </c>
      <c r="B41" s="188" t="s">
        <v>50</v>
      </c>
      <c r="C41" s="232">
        <v>10000</v>
      </c>
      <c r="D41" s="233">
        <f>'1월'!H28</f>
        <v>10000</v>
      </c>
      <c r="E41" s="234">
        <v>1000</v>
      </c>
      <c r="F41" s="233">
        <f>'2월'!H28</f>
        <v>0</v>
      </c>
      <c r="G41" s="234"/>
      <c r="H41" s="233">
        <f>'3월'!H28</f>
        <v>0</v>
      </c>
      <c r="I41" s="234"/>
      <c r="J41" s="233">
        <f>'4월'!H28</f>
        <v>0</v>
      </c>
      <c r="K41" s="234"/>
      <c r="L41" s="233">
        <f>'5월'!H28</f>
        <v>0</v>
      </c>
      <c r="M41" s="234"/>
      <c r="N41" s="233">
        <f>'6월'!H28</f>
        <v>0</v>
      </c>
      <c r="O41" s="234"/>
      <c r="P41" s="233">
        <f>'7월'!H28</f>
        <v>0</v>
      </c>
      <c r="Q41" s="234"/>
      <c r="R41" s="233">
        <f>'8월'!H28</f>
        <v>0</v>
      </c>
      <c r="S41" s="234"/>
      <c r="T41" s="233">
        <f>'9월'!H28</f>
        <v>0</v>
      </c>
      <c r="U41" s="234"/>
      <c r="V41" s="233">
        <f>'10월'!H28</f>
        <v>0</v>
      </c>
      <c r="W41" s="234"/>
      <c r="X41" s="233">
        <f>'11월'!H28</f>
        <v>0</v>
      </c>
      <c r="Y41" s="234"/>
      <c r="Z41" s="235">
        <f>'12월'!H28</f>
        <v>0</v>
      </c>
      <c r="AA41" s="199">
        <f t="shared" si="14"/>
        <v>11000</v>
      </c>
      <c r="AB41" s="200">
        <f t="shared" si="15"/>
        <v>10000</v>
      </c>
      <c r="AC41" s="201">
        <f t="shared" si="12"/>
        <v>5500</v>
      </c>
      <c r="AD41" s="202">
        <f t="shared" si="13"/>
        <v>10000</v>
      </c>
    </row>
    <row r="42" spans="1:33" ht="18.600000000000001" customHeight="1">
      <c r="A42" s="225" t="s">
        <v>97</v>
      </c>
      <c r="B42" s="188" t="s">
        <v>85</v>
      </c>
      <c r="C42" s="232">
        <v>10000</v>
      </c>
      <c r="D42" s="233">
        <f>'1월'!H29</f>
        <v>20000</v>
      </c>
      <c r="E42" s="234">
        <v>1000</v>
      </c>
      <c r="F42" s="233">
        <f>'2월'!H29</f>
        <v>0</v>
      </c>
      <c r="G42" s="234"/>
      <c r="H42" s="233">
        <f>'3월'!H29</f>
        <v>0</v>
      </c>
      <c r="I42" s="234"/>
      <c r="J42" s="233">
        <f>'4월'!H29</f>
        <v>0</v>
      </c>
      <c r="K42" s="234"/>
      <c r="L42" s="233">
        <f>'5월'!H29</f>
        <v>0</v>
      </c>
      <c r="M42" s="234"/>
      <c r="N42" s="233">
        <f>'6월'!H29</f>
        <v>0</v>
      </c>
      <c r="O42" s="234"/>
      <c r="P42" s="233">
        <f>'7월'!H29</f>
        <v>0</v>
      </c>
      <c r="Q42" s="234"/>
      <c r="R42" s="233">
        <f>'8월'!H29</f>
        <v>0</v>
      </c>
      <c r="S42" s="234"/>
      <c r="T42" s="233">
        <f>'9월'!H29</f>
        <v>0</v>
      </c>
      <c r="U42" s="234"/>
      <c r="V42" s="233">
        <f>'10월'!H29</f>
        <v>0</v>
      </c>
      <c r="W42" s="234"/>
      <c r="X42" s="233">
        <f>'11월'!H29</f>
        <v>0</v>
      </c>
      <c r="Y42" s="234"/>
      <c r="Z42" s="235">
        <f>'12월'!H29</f>
        <v>0</v>
      </c>
      <c r="AA42" s="199">
        <f t="shared" si="14"/>
        <v>11000</v>
      </c>
      <c r="AB42" s="200">
        <f t="shared" si="15"/>
        <v>20000</v>
      </c>
      <c r="AC42" s="201">
        <f t="shared" si="12"/>
        <v>5500</v>
      </c>
      <c r="AD42" s="202">
        <f t="shared" si="13"/>
        <v>20000</v>
      </c>
    </row>
    <row r="43" spans="1:33" ht="18.600000000000001" customHeight="1">
      <c r="A43" s="36" t="s">
        <v>87</v>
      </c>
      <c r="B43" s="188" t="s">
        <v>87</v>
      </c>
      <c r="C43" s="232">
        <v>10000</v>
      </c>
      <c r="D43" s="233">
        <f>'1월'!H30</f>
        <v>10000</v>
      </c>
      <c r="E43" s="234">
        <v>1000</v>
      </c>
      <c r="F43" s="233">
        <f>'2월'!H30</f>
        <v>0</v>
      </c>
      <c r="G43" s="234"/>
      <c r="H43" s="233">
        <f>'3월'!H30</f>
        <v>0</v>
      </c>
      <c r="I43" s="234"/>
      <c r="J43" s="233">
        <f>'4월'!H30</f>
        <v>0</v>
      </c>
      <c r="K43" s="234">
        <v>50000</v>
      </c>
      <c r="L43" s="233">
        <f>'5월'!H30</f>
        <v>0</v>
      </c>
      <c r="M43" s="234"/>
      <c r="N43" s="233">
        <f>'6월'!H30</f>
        <v>0</v>
      </c>
      <c r="O43" s="234"/>
      <c r="P43" s="233">
        <f>'7월'!H30</f>
        <v>0</v>
      </c>
      <c r="Q43" s="234"/>
      <c r="R43" s="233">
        <f>'8월'!H30</f>
        <v>0</v>
      </c>
      <c r="S43" s="234"/>
      <c r="T43" s="233">
        <f>'9월'!H30</f>
        <v>0</v>
      </c>
      <c r="U43" s="234"/>
      <c r="V43" s="233">
        <f>'10월'!H30</f>
        <v>0</v>
      </c>
      <c r="W43" s="234"/>
      <c r="X43" s="233">
        <f>'11월'!H30</f>
        <v>0</v>
      </c>
      <c r="Y43" s="234"/>
      <c r="Z43" s="235">
        <f>'12월'!H30</f>
        <v>0</v>
      </c>
      <c r="AA43" s="199">
        <f t="shared" si="14"/>
        <v>61000</v>
      </c>
      <c r="AB43" s="200">
        <f t="shared" si="15"/>
        <v>10000</v>
      </c>
      <c r="AC43" s="201">
        <f t="shared" si="12"/>
        <v>20333.333333333332</v>
      </c>
      <c r="AD43" s="202">
        <f t="shared" si="13"/>
        <v>10000</v>
      </c>
    </row>
    <row r="44" spans="1:33" ht="18.600000000000001" customHeight="1">
      <c r="A44" s="167" t="s">
        <v>91</v>
      </c>
      <c r="B44" s="188" t="s">
        <v>114</v>
      </c>
      <c r="C44" s="232">
        <v>10000</v>
      </c>
      <c r="D44" s="233">
        <f>'1월'!H31</f>
        <v>20000</v>
      </c>
      <c r="E44" s="234">
        <v>1000</v>
      </c>
      <c r="F44" s="233">
        <f>'2월'!H31</f>
        <v>0</v>
      </c>
      <c r="G44" s="234"/>
      <c r="H44" s="233">
        <f>'3월'!H31</f>
        <v>0</v>
      </c>
      <c r="I44" s="234"/>
      <c r="J44" s="233">
        <f>'4월'!H31</f>
        <v>0</v>
      </c>
      <c r="K44" s="234"/>
      <c r="L44" s="233">
        <f>'5월'!H31</f>
        <v>0</v>
      </c>
      <c r="M44" s="234"/>
      <c r="N44" s="233">
        <f>'6월'!H31</f>
        <v>0</v>
      </c>
      <c r="O44" s="234"/>
      <c r="P44" s="233">
        <f>'7월'!H31</f>
        <v>0</v>
      </c>
      <c r="Q44" s="234"/>
      <c r="R44" s="233">
        <f>'8월'!H31</f>
        <v>0</v>
      </c>
      <c r="S44" s="234"/>
      <c r="T44" s="233">
        <f>'9월'!H31</f>
        <v>0</v>
      </c>
      <c r="U44" s="234"/>
      <c r="V44" s="233">
        <f>'10월'!H31</f>
        <v>0</v>
      </c>
      <c r="W44" s="234"/>
      <c r="X44" s="233">
        <f>'11월'!H31</f>
        <v>0</v>
      </c>
      <c r="Y44" s="234"/>
      <c r="Z44" s="235">
        <f>'12월'!H31</f>
        <v>0</v>
      </c>
      <c r="AA44" s="199">
        <f t="shared" si="14"/>
        <v>11000</v>
      </c>
      <c r="AB44" s="200">
        <f t="shared" si="15"/>
        <v>20000</v>
      </c>
      <c r="AC44" s="201">
        <f t="shared" si="12"/>
        <v>5500</v>
      </c>
      <c r="AD44" s="202">
        <f t="shared" si="13"/>
        <v>20000</v>
      </c>
    </row>
    <row r="45" spans="1:33" ht="18.600000000000001" customHeight="1">
      <c r="A45" s="225" t="s">
        <v>91</v>
      </c>
      <c r="B45" s="188" t="s">
        <v>93</v>
      </c>
      <c r="C45" s="232">
        <v>10000</v>
      </c>
      <c r="D45" s="233">
        <f>'1월'!H32</f>
        <v>10000</v>
      </c>
      <c r="E45" s="234">
        <v>1000</v>
      </c>
      <c r="F45" s="233">
        <f>'2월'!H32</f>
        <v>0</v>
      </c>
      <c r="G45" s="234"/>
      <c r="H45" s="233">
        <f>'3월'!H32</f>
        <v>0</v>
      </c>
      <c r="I45" s="234"/>
      <c r="J45" s="233">
        <f>'4월'!H32</f>
        <v>0</v>
      </c>
      <c r="K45" s="234"/>
      <c r="L45" s="233">
        <f>'5월'!H32</f>
        <v>0</v>
      </c>
      <c r="M45" s="234"/>
      <c r="N45" s="233">
        <f>'6월'!H32</f>
        <v>0</v>
      </c>
      <c r="O45" s="234"/>
      <c r="P45" s="233">
        <f>'7월'!H32</f>
        <v>0</v>
      </c>
      <c r="Q45" s="234"/>
      <c r="R45" s="233">
        <f>'8월'!H32</f>
        <v>0</v>
      </c>
      <c r="S45" s="234"/>
      <c r="T45" s="233">
        <f>'9월'!H32</f>
        <v>0</v>
      </c>
      <c r="U45" s="234"/>
      <c r="V45" s="233">
        <f>'10월'!H32</f>
        <v>0</v>
      </c>
      <c r="W45" s="234"/>
      <c r="X45" s="233">
        <f>'11월'!H32</f>
        <v>0</v>
      </c>
      <c r="Y45" s="234"/>
      <c r="Z45" s="235">
        <f>'12월'!H32</f>
        <v>0</v>
      </c>
      <c r="AA45" s="199">
        <f t="shared" si="14"/>
        <v>11000</v>
      </c>
      <c r="AB45" s="200">
        <f t="shared" si="15"/>
        <v>10000</v>
      </c>
      <c r="AC45" s="201">
        <f t="shared" si="12"/>
        <v>5500</v>
      </c>
      <c r="AD45" s="202">
        <f t="shared" si="13"/>
        <v>10000</v>
      </c>
    </row>
    <row r="46" spans="1:33" ht="18.600000000000001" customHeight="1">
      <c r="A46" s="167" t="s">
        <v>88</v>
      </c>
      <c r="B46" s="188" t="s">
        <v>90</v>
      </c>
      <c r="C46" s="232">
        <v>10000</v>
      </c>
      <c r="D46" s="233">
        <f>'1월'!H33</f>
        <v>0</v>
      </c>
      <c r="E46" s="234">
        <v>1000</v>
      </c>
      <c r="F46" s="233">
        <f>'2월'!H33</f>
        <v>0</v>
      </c>
      <c r="G46" s="234"/>
      <c r="H46" s="233">
        <f>'3월'!H33</f>
        <v>0</v>
      </c>
      <c r="I46" s="234"/>
      <c r="J46" s="233">
        <f>'4월'!H33</f>
        <v>0</v>
      </c>
      <c r="K46" s="234"/>
      <c r="L46" s="233">
        <f>'5월'!H33</f>
        <v>0</v>
      </c>
      <c r="M46" s="234"/>
      <c r="N46" s="233">
        <f>'6월'!H33</f>
        <v>0</v>
      </c>
      <c r="O46" s="234"/>
      <c r="P46" s="233">
        <f>'7월'!H33</f>
        <v>0</v>
      </c>
      <c r="Q46" s="234"/>
      <c r="R46" s="233">
        <f>'8월'!H33</f>
        <v>0</v>
      </c>
      <c r="S46" s="234"/>
      <c r="T46" s="233">
        <f>'9월'!H33</f>
        <v>0</v>
      </c>
      <c r="U46" s="234">
        <v>10000</v>
      </c>
      <c r="V46" s="233">
        <f>'10월'!H33</f>
        <v>0</v>
      </c>
      <c r="W46" s="234"/>
      <c r="X46" s="233">
        <f>'11월'!H33</f>
        <v>0</v>
      </c>
      <c r="Y46" s="234"/>
      <c r="Z46" s="235">
        <f>'12월'!H33</f>
        <v>0</v>
      </c>
      <c r="AA46" s="199">
        <f t="shared" si="14"/>
        <v>21000</v>
      </c>
      <c r="AB46" s="200">
        <f t="shared" si="15"/>
        <v>0</v>
      </c>
      <c r="AC46" s="201">
        <f t="shared" si="12"/>
        <v>7000</v>
      </c>
      <c r="AD46" s="202" t="e">
        <f t="shared" si="13"/>
        <v>#DIV/0!</v>
      </c>
    </row>
    <row r="47" spans="1:33" ht="18.600000000000001" customHeight="1">
      <c r="A47" s="276" t="s">
        <v>88</v>
      </c>
      <c r="B47" s="231" t="s">
        <v>51</v>
      </c>
      <c r="C47" s="232">
        <v>10000</v>
      </c>
      <c r="D47" s="233">
        <f>'1월'!H34</f>
        <v>0</v>
      </c>
      <c r="E47" s="234">
        <v>1000</v>
      </c>
      <c r="F47" s="233">
        <f>'2월'!H34</f>
        <v>0</v>
      </c>
      <c r="G47" s="234"/>
      <c r="H47" s="233">
        <f>'3월'!H34</f>
        <v>0</v>
      </c>
      <c r="I47" s="234"/>
      <c r="J47" s="233">
        <f>'4월'!H34</f>
        <v>0</v>
      </c>
      <c r="K47" s="234"/>
      <c r="L47" s="233">
        <f>'5월'!H34</f>
        <v>0</v>
      </c>
      <c r="M47" s="234"/>
      <c r="N47" s="233">
        <f>'6월'!H34</f>
        <v>0</v>
      </c>
      <c r="O47" s="234"/>
      <c r="P47" s="233">
        <f>'7월'!H34</f>
        <v>0</v>
      </c>
      <c r="Q47" s="234"/>
      <c r="R47" s="233">
        <f>'8월'!H34</f>
        <v>0</v>
      </c>
      <c r="S47" s="234"/>
      <c r="T47" s="233">
        <f>'9월'!H34</f>
        <v>0</v>
      </c>
      <c r="U47" s="234">
        <v>20000</v>
      </c>
      <c r="V47" s="233">
        <f>'10월'!H34</f>
        <v>0</v>
      </c>
      <c r="W47" s="234"/>
      <c r="X47" s="233">
        <f>'11월'!H34</f>
        <v>0</v>
      </c>
      <c r="Y47" s="234"/>
      <c r="Z47" s="235">
        <f>'12월'!H34</f>
        <v>0</v>
      </c>
      <c r="AA47" s="199">
        <f t="shared" si="14"/>
        <v>31000</v>
      </c>
      <c r="AB47" s="200">
        <f t="shared" si="15"/>
        <v>0</v>
      </c>
      <c r="AC47" s="201">
        <f t="shared" si="12"/>
        <v>10333.333333333334</v>
      </c>
      <c r="AD47" s="202" t="e">
        <f t="shared" si="13"/>
        <v>#DIV/0!</v>
      </c>
    </row>
    <row r="48" spans="1:33" s="42" customFormat="1" ht="18.600000000000001" customHeight="1">
      <c r="A48" s="333" t="s">
        <v>213</v>
      </c>
      <c r="B48" s="333"/>
      <c r="C48" s="239">
        <f>SUM(C28:C47)</f>
        <v>1010000</v>
      </c>
      <c r="D48" s="240">
        <f>SUM(D28:D47)</f>
        <v>270000</v>
      </c>
      <c r="E48" s="240">
        <f t="shared" ref="E48:AD48" si="17">SUM(E28:E47)</f>
        <v>20000</v>
      </c>
      <c r="F48" s="240">
        <f t="shared" si="17"/>
        <v>0</v>
      </c>
      <c r="G48" s="240">
        <f t="shared" si="17"/>
        <v>0</v>
      </c>
      <c r="H48" s="240">
        <f t="shared" si="17"/>
        <v>0</v>
      </c>
      <c r="I48" s="240">
        <f t="shared" si="17"/>
        <v>0</v>
      </c>
      <c r="J48" s="240">
        <f t="shared" si="17"/>
        <v>0</v>
      </c>
      <c r="K48" s="240">
        <f t="shared" si="17"/>
        <v>50000</v>
      </c>
      <c r="L48" s="240">
        <f t="shared" si="17"/>
        <v>0</v>
      </c>
      <c r="M48" s="240">
        <f t="shared" si="17"/>
        <v>0</v>
      </c>
      <c r="N48" s="240">
        <f t="shared" si="17"/>
        <v>0</v>
      </c>
      <c r="O48" s="240">
        <f t="shared" si="17"/>
        <v>0</v>
      </c>
      <c r="P48" s="240">
        <f t="shared" si="17"/>
        <v>0</v>
      </c>
      <c r="Q48" s="240">
        <f t="shared" si="17"/>
        <v>0</v>
      </c>
      <c r="R48" s="240">
        <f t="shared" si="17"/>
        <v>0</v>
      </c>
      <c r="S48" s="240">
        <f t="shared" si="17"/>
        <v>0</v>
      </c>
      <c r="T48" s="240">
        <f t="shared" si="17"/>
        <v>0</v>
      </c>
      <c r="U48" s="240">
        <f t="shared" si="17"/>
        <v>30000</v>
      </c>
      <c r="V48" s="240">
        <f t="shared" si="17"/>
        <v>0</v>
      </c>
      <c r="W48" s="240">
        <f t="shared" si="17"/>
        <v>0</v>
      </c>
      <c r="X48" s="240">
        <f t="shared" si="17"/>
        <v>0</v>
      </c>
      <c r="Y48" s="240">
        <f t="shared" si="17"/>
        <v>0</v>
      </c>
      <c r="Z48" s="241">
        <f t="shared" si="17"/>
        <v>0</v>
      </c>
      <c r="AA48" s="239">
        <f t="shared" si="17"/>
        <v>1110000</v>
      </c>
      <c r="AB48" s="240">
        <f t="shared" si="17"/>
        <v>270000</v>
      </c>
      <c r="AC48" s="240">
        <f t="shared" si="17"/>
        <v>536166.66666666663</v>
      </c>
      <c r="AD48" s="241" t="e">
        <f t="shared" si="17"/>
        <v>#DIV/0!</v>
      </c>
      <c r="AG48" s="228"/>
    </row>
    <row r="49" spans="1:33" ht="18.600000000000001" customHeight="1">
      <c r="A49" s="332" t="s">
        <v>148</v>
      </c>
      <c r="B49" s="332"/>
      <c r="C49" s="242">
        <f>SUM(C27,C48)</f>
        <v>1910000</v>
      </c>
      <c r="D49" s="243">
        <f>SUM(D27,D48)</f>
        <v>400000</v>
      </c>
      <c r="E49" s="243">
        <f t="shared" ref="E49:AD49" si="18">SUM(E27,E48)</f>
        <v>29000</v>
      </c>
      <c r="F49" s="243">
        <f t="shared" si="18"/>
        <v>0</v>
      </c>
      <c r="G49" s="243">
        <f t="shared" si="18"/>
        <v>0</v>
      </c>
      <c r="H49" s="243">
        <f t="shared" si="18"/>
        <v>3300</v>
      </c>
      <c r="I49" s="243">
        <f t="shared" si="18"/>
        <v>0</v>
      </c>
      <c r="J49" s="243">
        <f t="shared" si="18"/>
        <v>3300</v>
      </c>
      <c r="K49" s="243">
        <f t="shared" si="18"/>
        <v>50000</v>
      </c>
      <c r="L49" s="243">
        <f t="shared" si="18"/>
        <v>3300</v>
      </c>
      <c r="M49" s="243">
        <f t="shared" si="18"/>
        <v>0</v>
      </c>
      <c r="N49" s="243">
        <f t="shared" si="18"/>
        <v>3300</v>
      </c>
      <c r="O49" s="243">
        <f t="shared" si="18"/>
        <v>0</v>
      </c>
      <c r="P49" s="243">
        <f t="shared" si="18"/>
        <v>3300</v>
      </c>
      <c r="Q49" s="243">
        <f t="shared" si="18"/>
        <v>0</v>
      </c>
      <c r="R49" s="243">
        <f t="shared" si="18"/>
        <v>3300</v>
      </c>
      <c r="S49" s="243">
        <f t="shared" si="18"/>
        <v>0</v>
      </c>
      <c r="T49" s="243">
        <f t="shared" si="18"/>
        <v>3300</v>
      </c>
      <c r="U49" s="243">
        <f t="shared" si="18"/>
        <v>30000</v>
      </c>
      <c r="V49" s="243">
        <f t="shared" si="18"/>
        <v>3300</v>
      </c>
      <c r="W49" s="243">
        <f t="shared" si="18"/>
        <v>0</v>
      </c>
      <c r="X49" s="243">
        <f t="shared" si="18"/>
        <v>3300</v>
      </c>
      <c r="Y49" s="243">
        <f t="shared" si="18"/>
        <v>0</v>
      </c>
      <c r="Z49" s="244">
        <f t="shared" si="18"/>
        <v>3300</v>
      </c>
      <c r="AA49" s="242">
        <f t="shared" si="18"/>
        <v>2019000</v>
      </c>
      <c r="AB49" s="243">
        <f t="shared" si="18"/>
        <v>433000</v>
      </c>
      <c r="AC49" s="243">
        <f t="shared" si="18"/>
        <v>990666.66666666663</v>
      </c>
      <c r="AD49" s="244" t="e">
        <f t="shared" si="18"/>
        <v>#DIV/0!</v>
      </c>
    </row>
    <row r="50" spans="1:33" ht="18.600000000000001" customHeight="1">
      <c r="A50" s="3"/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33" s="3" customFormat="1" ht="18.600000000000001" customHeight="1">
      <c r="A51" s="330" t="s">
        <v>211</v>
      </c>
      <c r="B51" s="330"/>
      <c r="C51" s="341" t="s">
        <v>14</v>
      </c>
      <c r="D51" s="309"/>
      <c r="E51" s="309" t="s">
        <v>15</v>
      </c>
      <c r="F51" s="309" t="s">
        <v>15</v>
      </c>
      <c r="G51" s="309" t="s">
        <v>1</v>
      </c>
      <c r="H51" s="309"/>
      <c r="I51" s="309" t="s">
        <v>2</v>
      </c>
      <c r="J51" s="309"/>
      <c r="K51" s="309" t="s">
        <v>3</v>
      </c>
      <c r="L51" s="309"/>
      <c r="M51" s="309" t="s">
        <v>4</v>
      </c>
      <c r="N51" s="309"/>
      <c r="O51" s="309" t="s">
        <v>5</v>
      </c>
      <c r="P51" s="309"/>
      <c r="Q51" s="309" t="s">
        <v>6</v>
      </c>
      <c r="R51" s="309"/>
      <c r="S51" s="309" t="s">
        <v>7</v>
      </c>
      <c r="T51" s="309"/>
      <c r="U51" s="309" t="s">
        <v>8</v>
      </c>
      <c r="V51" s="309"/>
      <c r="W51" s="309" t="s">
        <v>9</v>
      </c>
      <c r="X51" s="309"/>
      <c r="Y51" s="309" t="s">
        <v>10</v>
      </c>
      <c r="Z51" s="310"/>
      <c r="AA51" s="288" t="s">
        <v>148</v>
      </c>
      <c r="AB51" s="289"/>
      <c r="AC51" s="289" t="s">
        <v>204</v>
      </c>
      <c r="AD51" s="290"/>
      <c r="AG51" s="210"/>
    </row>
    <row r="52" spans="1:33" s="3" customFormat="1" ht="18.600000000000001" customHeight="1">
      <c r="A52" s="331"/>
      <c r="B52" s="331"/>
      <c r="C52" s="196" t="s">
        <v>193</v>
      </c>
      <c r="D52" s="197" t="s">
        <v>192</v>
      </c>
      <c r="E52" s="197" t="s">
        <v>193</v>
      </c>
      <c r="F52" s="197" t="s">
        <v>192</v>
      </c>
      <c r="G52" s="197" t="s">
        <v>193</v>
      </c>
      <c r="H52" s="197" t="s">
        <v>192</v>
      </c>
      <c r="I52" s="197" t="s">
        <v>193</v>
      </c>
      <c r="J52" s="197" t="s">
        <v>192</v>
      </c>
      <c r="K52" s="197" t="s">
        <v>193</v>
      </c>
      <c r="L52" s="197" t="s">
        <v>192</v>
      </c>
      <c r="M52" s="197" t="s">
        <v>193</v>
      </c>
      <c r="N52" s="197" t="s">
        <v>192</v>
      </c>
      <c r="O52" s="197" t="s">
        <v>193</v>
      </c>
      <c r="P52" s="197" t="s">
        <v>192</v>
      </c>
      <c r="Q52" s="197" t="s">
        <v>193</v>
      </c>
      <c r="R52" s="197" t="s">
        <v>192</v>
      </c>
      <c r="S52" s="197" t="s">
        <v>193</v>
      </c>
      <c r="T52" s="197" t="s">
        <v>192</v>
      </c>
      <c r="U52" s="197" t="s">
        <v>193</v>
      </c>
      <c r="V52" s="197" t="s">
        <v>192</v>
      </c>
      <c r="W52" s="197" t="s">
        <v>193</v>
      </c>
      <c r="X52" s="197" t="s">
        <v>192</v>
      </c>
      <c r="Y52" s="197" t="s">
        <v>193</v>
      </c>
      <c r="Z52" s="198" t="s">
        <v>192</v>
      </c>
      <c r="AA52" s="221" t="s">
        <v>202</v>
      </c>
      <c r="AB52" s="222" t="s">
        <v>203</v>
      </c>
      <c r="AC52" s="222" t="s">
        <v>202</v>
      </c>
      <c r="AD52" s="223" t="s">
        <v>203</v>
      </c>
      <c r="AG52" s="210"/>
    </row>
    <row r="53" spans="1:33" ht="18.600000000000001" customHeight="1">
      <c r="A53" s="324" t="str">
        <f>A18</f>
        <v>주거</v>
      </c>
      <c r="B53" s="325"/>
      <c r="C53" s="246">
        <f t="shared" ref="C53:D53" si="19">SUMIF($A$18:$A$47,$A53,C$18:C$47)</f>
        <v>200000</v>
      </c>
      <c r="D53" s="247">
        <f t="shared" si="19"/>
        <v>30000</v>
      </c>
      <c r="E53" s="247">
        <f t="shared" ref="E53:N58" si="20">SUMIF($A$18:$A$47,$A53,E$18:E$47)</f>
        <v>2000</v>
      </c>
      <c r="F53" s="247">
        <f t="shared" si="20"/>
        <v>0</v>
      </c>
      <c r="G53" s="247">
        <f t="shared" si="20"/>
        <v>0</v>
      </c>
      <c r="H53" s="247">
        <f t="shared" si="20"/>
        <v>0</v>
      </c>
      <c r="I53" s="247">
        <f t="shared" si="20"/>
        <v>0</v>
      </c>
      <c r="J53" s="247">
        <f t="shared" si="20"/>
        <v>0</v>
      </c>
      <c r="K53" s="247">
        <f t="shared" si="20"/>
        <v>0</v>
      </c>
      <c r="L53" s="247">
        <f t="shared" si="20"/>
        <v>0</v>
      </c>
      <c r="M53" s="247">
        <f t="shared" si="20"/>
        <v>0</v>
      </c>
      <c r="N53" s="247">
        <f t="shared" si="20"/>
        <v>0</v>
      </c>
      <c r="O53" s="247">
        <f t="shared" ref="O53:Z58" si="21">SUMIF($A$18:$A$47,$A53,O$18:O$47)</f>
        <v>0</v>
      </c>
      <c r="P53" s="247">
        <f t="shared" si="21"/>
        <v>0</v>
      </c>
      <c r="Q53" s="247">
        <f t="shared" si="21"/>
        <v>0</v>
      </c>
      <c r="R53" s="247">
        <f t="shared" si="21"/>
        <v>0</v>
      </c>
      <c r="S53" s="247">
        <f t="shared" si="21"/>
        <v>0</v>
      </c>
      <c r="T53" s="247">
        <f t="shared" si="21"/>
        <v>0</v>
      </c>
      <c r="U53" s="247">
        <f t="shared" si="21"/>
        <v>0</v>
      </c>
      <c r="V53" s="247">
        <f t="shared" si="21"/>
        <v>0</v>
      </c>
      <c r="W53" s="247">
        <f t="shared" si="21"/>
        <v>0</v>
      </c>
      <c r="X53" s="247">
        <f t="shared" si="21"/>
        <v>0</v>
      </c>
      <c r="Y53" s="247">
        <f t="shared" si="21"/>
        <v>0</v>
      </c>
      <c r="Z53" s="245">
        <f t="shared" si="21"/>
        <v>0</v>
      </c>
      <c r="AA53" s="205">
        <f>SUMIF($C$52:$Z$52,"예산",C53:Z53)</f>
        <v>202000</v>
      </c>
      <c r="AB53" s="203">
        <f>SUMIF($C$52:$Z$52,"지출",C53:Z53)</f>
        <v>30000</v>
      </c>
      <c r="AC53" s="203">
        <f t="shared" ref="AC53:AC68" si="22">AVERAGEIFS(C53:Z53,$C$52:$Z$52,"예산",C53:Z53,"&lt;&gt;0")</f>
        <v>101000</v>
      </c>
      <c r="AD53" s="204">
        <f t="shared" ref="AD53:AD68" si="23">AVERAGEIFS(C53:Z53,$C$52:$Z$52,"지출",C53:Z53,"&lt;&gt;0")</f>
        <v>30000</v>
      </c>
    </row>
    <row r="54" spans="1:33" ht="18.600000000000001" customHeight="1">
      <c r="A54" s="324" t="str">
        <f>A20</f>
        <v>통신</v>
      </c>
      <c r="B54" s="325"/>
      <c r="C54" s="246">
        <f t="shared" ref="C54:D58" si="24">SUMIF($A$18:$A$47,$A54,C$18:C$47)</f>
        <v>200000</v>
      </c>
      <c r="D54" s="247">
        <f t="shared" si="24"/>
        <v>30000</v>
      </c>
      <c r="E54" s="247">
        <f t="shared" si="20"/>
        <v>2000</v>
      </c>
      <c r="F54" s="247">
        <f t="shared" si="20"/>
        <v>0</v>
      </c>
      <c r="G54" s="247">
        <f t="shared" si="20"/>
        <v>0</v>
      </c>
      <c r="H54" s="247">
        <f t="shared" si="20"/>
        <v>3300</v>
      </c>
      <c r="I54" s="247">
        <f t="shared" si="20"/>
        <v>0</v>
      </c>
      <c r="J54" s="247">
        <f t="shared" si="20"/>
        <v>3300</v>
      </c>
      <c r="K54" s="247">
        <f t="shared" si="20"/>
        <v>0</v>
      </c>
      <c r="L54" s="247">
        <f t="shared" si="20"/>
        <v>3300</v>
      </c>
      <c r="M54" s="247">
        <f t="shared" si="20"/>
        <v>0</v>
      </c>
      <c r="N54" s="247">
        <f t="shared" si="20"/>
        <v>3300</v>
      </c>
      <c r="O54" s="247">
        <f t="shared" si="21"/>
        <v>0</v>
      </c>
      <c r="P54" s="247">
        <f t="shared" si="21"/>
        <v>3300</v>
      </c>
      <c r="Q54" s="247">
        <f t="shared" si="21"/>
        <v>0</v>
      </c>
      <c r="R54" s="247">
        <f t="shared" si="21"/>
        <v>3300</v>
      </c>
      <c r="S54" s="247">
        <f t="shared" si="21"/>
        <v>0</v>
      </c>
      <c r="T54" s="247">
        <f t="shared" si="21"/>
        <v>3300</v>
      </c>
      <c r="U54" s="247">
        <f t="shared" si="21"/>
        <v>0</v>
      </c>
      <c r="V54" s="247">
        <f t="shared" si="21"/>
        <v>3300</v>
      </c>
      <c r="W54" s="247">
        <f t="shared" si="21"/>
        <v>0</v>
      </c>
      <c r="X54" s="247">
        <f t="shared" si="21"/>
        <v>3300</v>
      </c>
      <c r="Y54" s="247">
        <f t="shared" si="21"/>
        <v>0</v>
      </c>
      <c r="Z54" s="245">
        <f t="shared" si="21"/>
        <v>3300</v>
      </c>
      <c r="AA54" s="205">
        <f t="shared" ref="AA54:AA62" si="25">SUMIF($C$52:$Z$52,"예산",C54:Z54)</f>
        <v>202000</v>
      </c>
      <c r="AB54" s="203">
        <f t="shared" ref="AB54:AB68" si="26">SUMIF($C$52:$Z$52,"지출",C54:Z54)</f>
        <v>63000</v>
      </c>
      <c r="AC54" s="203">
        <f t="shared" si="22"/>
        <v>101000</v>
      </c>
      <c r="AD54" s="204">
        <f t="shared" si="23"/>
        <v>5727.272727272727</v>
      </c>
    </row>
    <row r="55" spans="1:33" ht="18.600000000000001" customHeight="1">
      <c r="A55" s="324" t="str">
        <f>A22</f>
        <v>보험</v>
      </c>
      <c r="B55" s="325"/>
      <c r="C55" s="246">
        <f t="shared" si="24"/>
        <v>100000</v>
      </c>
      <c r="D55" s="247">
        <f t="shared" si="24"/>
        <v>10000</v>
      </c>
      <c r="E55" s="247">
        <f t="shared" si="20"/>
        <v>1000</v>
      </c>
      <c r="F55" s="247">
        <f t="shared" si="20"/>
        <v>0</v>
      </c>
      <c r="G55" s="247">
        <f t="shared" si="20"/>
        <v>0</v>
      </c>
      <c r="H55" s="247">
        <f t="shared" si="20"/>
        <v>0</v>
      </c>
      <c r="I55" s="247">
        <f t="shared" si="20"/>
        <v>0</v>
      </c>
      <c r="J55" s="247">
        <f t="shared" si="20"/>
        <v>0</v>
      </c>
      <c r="K55" s="247">
        <f t="shared" si="20"/>
        <v>0</v>
      </c>
      <c r="L55" s="247">
        <f t="shared" si="20"/>
        <v>0</v>
      </c>
      <c r="M55" s="247">
        <f t="shared" si="20"/>
        <v>0</v>
      </c>
      <c r="N55" s="247">
        <f t="shared" si="20"/>
        <v>0</v>
      </c>
      <c r="O55" s="247">
        <f t="shared" si="21"/>
        <v>0</v>
      </c>
      <c r="P55" s="247">
        <f t="shared" si="21"/>
        <v>0</v>
      </c>
      <c r="Q55" s="247">
        <f t="shared" si="21"/>
        <v>0</v>
      </c>
      <c r="R55" s="247">
        <f t="shared" si="21"/>
        <v>0</v>
      </c>
      <c r="S55" s="247">
        <f t="shared" si="21"/>
        <v>0</v>
      </c>
      <c r="T55" s="247">
        <f t="shared" si="21"/>
        <v>0</v>
      </c>
      <c r="U55" s="247">
        <f t="shared" si="21"/>
        <v>0</v>
      </c>
      <c r="V55" s="247">
        <f t="shared" si="21"/>
        <v>0</v>
      </c>
      <c r="W55" s="247">
        <f t="shared" si="21"/>
        <v>0</v>
      </c>
      <c r="X55" s="247">
        <f t="shared" si="21"/>
        <v>0</v>
      </c>
      <c r="Y55" s="247">
        <f t="shared" si="21"/>
        <v>0</v>
      </c>
      <c r="Z55" s="245">
        <f t="shared" si="21"/>
        <v>0</v>
      </c>
      <c r="AA55" s="205">
        <f t="shared" si="25"/>
        <v>101000</v>
      </c>
      <c r="AB55" s="203">
        <f t="shared" si="26"/>
        <v>10000</v>
      </c>
      <c r="AC55" s="203">
        <f t="shared" si="22"/>
        <v>50500</v>
      </c>
      <c r="AD55" s="204">
        <f t="shared" si="23"/>
        <v>10000</v>
      </c>
    </row>
    <row r="56" spans="1:33" ht="18.600000000000001" customHeight="1">
      <c r="A56" s="324" t="str">
        <f>A23</f>
        <v>이자</v>
      </c>
      <c r="B56" s="325"/>
      <c r="C56" s="246">
        <f t="shared" si="24"/>
        <v>200000</v>
      </c>
      <c r="D56" s="247">
        <f t="shared" si="24"/>
        <v>30000</v>
      </c>
      <c r="E56" s="247">
        <f t="shared" si="20"/>
        <v>2000</v>
      </c>
      <c r="F56" s="247">
        <f t="shared" si="20"/>
        <v>0</v>
      </c>
      <c r="G56" s="247">
        <f t="shared" si="20"/>
        <v>0</v>
      </c>
      <c r="H56" s="247">
        <f t="shared" si="20"/>
        <v>0</v>
      </c>
      <c r="I56" s="247">
        <f t="shared" si="20"/>
        <v>0</v>
      </c>
      <c r="J56" s="247">
        <f t="shared" si="20"/>
        <v>0</v>
      </c>
      <c r="K56" s="247">
        <f t="shared" si="20"/>
        <v>0</v>
      </c>
      <c r="L56" s="247">
        <f t="shared" si="20"/>
        <v>0</v>
      </c>
      <c r="M56" s="247">
        <f t="shared" si="20"/>
        <v>0</v>
      </c>
      <c r="N56" s="247">
        <f t="shared" si="20"/>
        <v>0</v>
      </c>
      <c r="O56" s="247">
        <f t="shared" si="21"/>
        <v>0</v>
      </c>
      <c r="P56" s="247">
        <f t="shared" si="21"/>
        <v>0</v>
      </c>
      <c r="Q56" s="247">
        <f t="shared" si="21"/>
        <v>0</v>
      </c>
      <c r="R56" s="247">
        <f t="shared" si="21"/>
        <v>0</v>
      </c>
      <c r="S56" s="247">
        <f t="shared" si="21"/>
        <v>0</v>
      </c>
      <c r="T56" s="247">
        <f t="shared" si="21"/>
        <v>0</v>
      </c>
      <c r="U56" s="247">
        <f t="shared" si="21"/>
        <v>0</v>
      </c>
      <c r="V56" s="247">
        <f t="shared" si="21"/>
        <v>0</v>
      </c>
      <c r="W56" s="247">
        <f t="shared" si="21"/>
        <v>0</v>
      </c>
      <c r="X56" s="247">
        <f t="shared" si="21"/>
        <v>0</v>
      </c>
      <c r="Y56" s="247">
        <f t="shared" si="21"/>
        <v>0</v>
      </c>
      <c r="Z56" s="245">
        <f t="shared" si="21"/>
        <v>0</v>
      </c>
      <c r="AA56" s="205">
        <f t="shared" si="25"/>
        <v>202000</v>
      </c>
      <c r="AB56" s="203">
        <f t="shared" si="26"/>
        <v>30000</v>
      </c>
      <c r="AC56" s="203">
        <f t="shared" si="22"/>
        <v>101000</v>
      </c>
      <c r="AD56" s="204">
        <f t="shared" si="23"/>
        <v>30000</v>
      </c>
    </row>
    <row r="57" spans="1:33" ht="18.600000000000001" customHeight="1">
      <c r="A57" s="324" t="str">
        <f>A25</f>
        <v>교통</v>
      </c>
      <c r="B57" s="325"/>
      <c r="C57" s="246">
        <f t="shared" si="24"/>
        <v>100000</v>
      </c>
      <c r="D57" s="247">
        <f t="shared" si="24"/>
        <v>20000</v>
      </c>
      <c r="E57" s="247">
        <f t="shared" si="20"/>
        <v>1000</v>
      </c>
      <c r="F57" s="247">
        <f t="shared" si="20"/>
        <v>0</v>
      </c>
      <c r="G57" s="247">
        <f t="shared" si="20"/>
        <v>0</v>
      </c>
      <c r="H57" s="247">
        <f t="shared" si="20"/>
        <v>0</v>
      </c>
      <c r="I57" s="247">
        <f t="shared" si="20"/>
        <v>0</v>
      </c>
      <c r="J57" s="247">
        <f t="shared" si="20"/>
        <v>0</v>
      </c>
      <c r="K57" s="247">
        <f t="shared" si="20"/>
        <v>0</v>
      </c>
      <c r="L57" s="247">
        <f t="shared" si="20"/>
        <v>0</v>
      </c>
      <c r="M57" s="247">
        <f t="shared" si="20"/>
        <v>0</v>
      </c>
      <c r="N57" s="247">
        <f t="shared" si="20"/>
        <v>0</v>
      </c>
      <c r="O57" s="247">
        <f t="shared" si="21"/>
        <v>0</v>
      </c>
      <c r="P57" s="247">
        <f t="shared" si="21"/>
        <v>0</v>
      </c>
      <c r="Q57" s="247">
        <f t="shared" si="21"/>
        <v>0</v>
      </c>
      <c r="R57" s="247">
        <f t="shared" si="21"/>
        <v>0</v>
      </c>
      <c r="S57" s="247">
        <f t="shared" si="21"/>
        <v>0</v>
      </c>
      <c r="T57" s="247">
        <f t="shared" si="21"/>
        <v>0</v>
      </c>
      <c r="U57" s="247">
        <f t="shared" si="21"/>
        <v>0</v>
      </c>
      <c r="V57" s="247">
        <f t="shared" si="21"/>
        <v>0</v>
      </c>
      <c r="W57" s="247">
        <f t="shared" si="21"/>
        <v>0</v>
      </c>
      <c r="X57" s="247">
        <f t="shared" si="21"/>
        <v>0</v>
      </c>
      <c r="Y57" s="247">
        <f t="shared" si="21"/>
        <v>0</v>
      </c>
      <c r="Z57" s="245">
        <f t="shared" si="21"/>
        <v>0</v>
      </c>
      <c r="AA57" s="205">
        <f t="shared" si="25"/>
        <v>101000</v>
      </c>
      <c r="AB57" s="203">
        <f t="shared" si="26"/>
        <v>20000</v>
      </c>
      <c r="AC57" s="203">
        <f t="shared" si="22"/>
        <v>50500</v>
      </c>
      <c r="AD57" s="204">
        <f t="shared" si="23"/>
        <v>20000</v>
      </c>
    </row>
    <row r="58" spans="1:33" ht="18.600000000000001" customHeight="1">
      <c r="A58" s="324" t="str">
        <f>A26</f>
        <v>기타</v>
      </c>
      <c r="B58" s="325"/>
      <c r="C58" s="246">
        <f t="shared" si="24"/>
        <v>100000</v>
      </c>
      <c r="D58" s="247">
        <f t="shared" si="24"/>
        <v>10000</v>
      </c>
      <c r="E58" s="247">
        <f t="shared" si="20"/>
        <v>1000</v>
      </c>
      <c r="F58" s="247">
        <f t="shared" si="20"/>
        <v>0</v>
      </c>
      <c r="G58" s="247">
        <f t="shared" si="20"/>
        <v>0</v>
      </c>
      <c r="H58" s="247">
        <f t="shared" si="20"/>
        <v>0</v>
      </c>
      <c r="I58" s="247">
        <f t="shared" si="20"/>
        <v>0</v>
      </c>
      <c r="J58" s="247">
        <f t="shared" si="20"/>
        <v>0</v>
      </c>
      <c r="K58" s="247">
        <f t="shared" si="20"/>
        <v>0</v>
      </c>
      <c r="L58" s="247">
        <f t="shared" si="20"/>
        <v>0</v>
      </c>
      <c r="M58" s="247">
        <f t="shared" si="20"/>
        <v>0</v>
      </c>
      <c r="N58" s="247">
        <f t="shared" si="20"/>
        <v>0</v>
      </c>
      <c r="O58" s="247">
        <f t="shared" si="21"/>
        <v>0</v>
      </c>
      <c r="P58" s="247">
        <f t="shared" si="21"/>
        <v>0</v>
      </c>
      <c r="Q58" s="247">
        <f t="shared" si="21"/>
        <v>0</v>
      </c>
      <c r="R58" s="247">
        <f t="shared" si="21"/>
        <v>0</v>
      </c>
      <c r="S58" s="247">
        <f t="shared" si="21"/>
        <v>0</v>
      </c>
      <c r="T58" s="247">
        <f t="shared" si="21"/>
        <v>0</v>
      </c>
      <c r="U58" s="247">
        <f t="shared" si="21"/>
        <v>0</v>
      </c>
      <c r="V58" s="247">
        <f t="shared" si="21"/>
        <v>0</v>
      </c>
      <c r="W58" s="247">
        <f t="shared" si="21"/>
        <v>0</v>
      </c>
      <c r="X58" s="247">
        <f t="shared" si="21"/>
        <v>0</v>
      </c>
      <c r="Y58" s="247">
        <f t="shared" si="21"/>
        <v>0</v>
      </c>
      <c r="Z58" s="245">
        <f t="shared" si="21"/>
        <v>0</v>
      </c>
      <c r="AA58" s="205">
        <f t="shared" si="25"/>
        <v>101000</v>
      </c>
      <c r="AB58" s="203">
        <f t="shared" si="26"/>
        <v>10000</v>
      </c>
      <c r="AC58" s="203">
        <f t="shared" si="22"/>
        <v>50500</v>
      </c>
      <c r="AD58" s="204">
        <f t="shared" si="23"/>
        <v>10000</v>
      </c>
    </row>
    <row r="59" spans="1:33" s="226" customFormat="1" ht="18.600000000000001" customHeight="1">
      <c r="A59" s="336" t="str">
        <f>A27</f>
        <v>고정비 계</v>
      </c>
      <c r="B59" s="337"/>
      <c r="C59" s="248">
        <f>SUM(C53:C58)</f>
        <v>900000</v>
      </c>
      <c r="D59" s="249">
        <f t="shared" ref="D59:AD59" si="27">SUM(D53:D58)</f>
        <v>130000</v>
      </c>
      <c r="E59" s="249">
        <f t="shared" si="27"/>
        <v>9000</v>
      </c>
      <c r="F59" s="249">
        <f t="shared" si="27"/>
        <v>0</v>
      </c>
      <c r="G59" s="249">
        <f t="shared" si="27"/>
        <v>0</v>
      </c>
      <c r="H59" s="249">
        <f t="shared" si="27"/>
        <v>3300</v>
      </c>
      <c r="I59" s="249">
        <f t="shared" si="27"/>
        <v>0</v>
      </c>
      <c r="J59" s="249">
        <f t="shared" si="27"/>
        <v>3300</v>
      </c>
      <c r="K59" s="249">
        <f t="shared" si="27"/>
        <v>0</v>
      </c>
      <c r="L59" s="249">
        <f t="shared" si="27"/>
        <v>3300</v>
      </c>
      <c r="M59" s="249">
        <f t="shared" si="27"/>
        <v>0</v>
      </c>
      <c r="N59" s="249">
        <f t="shared" si="27"/>
        <v>3300</v>
      </c>
      <c r="O59" s="249">
        <f t="shared" si="27"/>
        <v>0</v>
      </c>
      <c r="P59" s="249">
        <f t="shared" si="27"/>
        <v>3300</v>
      </c>
      <c r="Q59" s="249">
        <f t="shared" si="27"/>
        <v>0</v>
      </c>
      <c r="R59" s="249">
        <f t="shared" si="27"/>
        <v>3300</v>
      </c>
      <c r="S59" s="249">
        <f t="shared" si="27"/>
        <v>0</v>
      </c>
      <c r="T59" s="249">
        <f t="shared" si="27"/>
        <v>3300</v>
      </c>
      <c r="U59" s="249">
        <f t="shared" si="27"/>
        <v>0</v>
      </c>
      <c r="V59" s="249">
        <f t="shared" si="27"/>
        <v>3300</v>
      </c>
      <c r="W59" s="249">
        <f t="shared" si="27"/>
        <v>0</v>
      </c>
      <c r="X59" s="249">
        <f t="shared" si="27"/>
        <v>3300</v>
      </c>
      <c r="Y59" s="249">
        <f t="shared" si="27"/>
        <v>0</v>
      </c>
      <c r="Z59" s="250">
        <f t="shared" si="27"/>
        <v>3300</v>
      </c>
      <c r="AA59" s="248">
        <f t="shared" si="27"/>
        <v>909000</v>
      </c>
      <c r="AB59" s="249">
        <f t="shared" si="27"/>
        <v>163000</v>
      </c>
      <c r="AC59" s="249">
        <f t="shared" si="27"/>
        <v>454500</v>
      </c>
      <c r="AD59" s="250">
        <f t="shared" si="27"/>
        <v>105727.27272727274</v>
      </c>
      <c r="AG59" s="251"/>
    </row>
    <row r="60" spans="1:33" ht="18.600000000000001" customHeight="1">
      <c r="A60" s="322" t="str">
        <f>A28</f>
        <v>차량</v>
      </c>
      <c r="B60" s="323"/>
      <c r="C60" s="246">
        <f t="shared" ref="C60:L65" si="28">SUMIF($A$18:$A$47,$A60,C$18:C$47)</f>
        <v>300000</v>
      </c>
      <c r="D60" s="247">
        <f t="shared" si="28"/>
        <v>50000</v>
      </c>
      <c r="E60" s="247">
        <f t="shared" si="28"/>
        <v>3000</v>
      </c>
      <c r="F60" s="247">
        <f t="shared" si="28"/>
        <v>0</v>
      </c>
      <c r="G60" s="247">
        <f t="shared" si="28"/>
        <v>0</v>
      </c>
      <c r="H60" s="247">
        <f t="shared" si="28"/>
        <v>0</v>
      </c>
      <c r="I60" s="247">
        <f t="shared" si="28"/>
        <v>0</v>
      </c>
      <c r="J60" s="247">
        <f t="shared" si="28"/>
        <v>0</v>
      </c>
      <c r="K60" s="247">
        <f t="shared" si="28"/>
        <v>0</v>
      </c>
      <c r="L60" s="247">
        <f t="shared" si="28"/>
        <v>0</v>
      </c>
      <c r="M60" s="247">
        <f t="shared" ref="M60:Z65" si="29">SUMIF($A$18:$A$47,$A60,M$18:M$47)</f>
        <v>0</v>
      </c>
      <c r="N60" s="247">
        <f t="shared" si="29"/>
        <v>0</v>
      </c>
      <c r="O60" s="247">
        <f t="shared" si="29"/>
        <v>0</v>
      </c>
      <c r="P60" s="247">
        <f t="shared" si="29"/>
        <v>0</v>
      </c>
      <c r="Q60" s="247">
        <f t="shared" si="29"/>
        <v>0</v>
      </c>
      <c r="R60" s="247">
        <f t="shared" si="29"/>
        <v>0</v>
      </c>
      <c r="S60" s="247">
        <f t="shared" si="29"/>
        <v>0</v>
      </c>
      <c r="T60" s="247">
        <f t="shared" si="29"/>
        <v>0</v>
      </c>
      <c r="U60" s="247">
        <f t="shared" si="29"/>
        <v>0</v>
      </c>
      <c r="V60" s="247">
        <f t="shared" si="29"/>
        <v>0</v>
      </c>
      <c r="W60" s="247">
        <f t="shared" si="29"/>
        <v>0</v>
      </c>
      <c r="X60" s="247">
        <f t="shared" si="29"/>
        <v>0</v>
      </c>
      <c r="Y60" s="247">
        <f t="shared" si="29"/>
        <v>0</v>
      </c>
      <c r="Z60" s="245">
        <f t="shared" si="29"/>
        <v>0</v>
      </c>
      <c r="AA60" s="205">
        <f t="shared" si="25"/>
        <v>303000</v>
      </c>
      <c r="AB60" s="203">
        <f t="shared" si="26"/>
        <v>50000</v>
      </c>
      <c r="AC60" s="203">
        <f t="shared" si="22"/>
        <v>151500</v>
      </c>
      <c r="AD60" s="204">
        <f t="shared" si="23"/>
        <v>50000</v>
      </c>
    </row>
    <row r="61" spans="1:33" ht="18.600000000000001" customHeight="1">
      <c r="A61" s="322" t="str">
        <f>A31</f>
        <v>식비</v>
      </c>
      <c r="B61" s="323"/>
      <c r="C61" s="246">
        <f t="shared" si="28"/>
        <v>300000</v>
      </c>
      <c r="D61" s="247">
        <f t="shared" si="28"/>
        <v>40000</v>
      </c>
      <c r="E61" s="247">
        <f t="shared" si="28"/>
        <v>3000</v>
      </c>
      <c r="F61" s="247">
        <f t="shared" si="28"/>
        <v>0</v>
      </c>
      <c r="G61" s="247">
        <f t="shared" si="28"/>
        <v>0</v>
      </c>
      <c r="H61" s="247">
        <f t="shared" si="28"/>
        <v>0</v>
      </c>
      <c r="I61" s="247">
        <f t="shared" si="28"/>
        <v>0</v>
      </c>
      <c r="J61" s="247">
        <f t="shared" si="28"/>
        <v>0</v>
      </c>
      <c r="K61" s="247">
        <f t="shared" si="28"/>
        <v>0</v>
      </c>
      <c r="L61" s="247">
        <f t="shared" si="28"/>
        <v>0</v>
      </c>
      <c r="M61" s="247">
        <f t="shared" si="29"/>
        <v>0</v>
      </c>
      <c r="N61" s="247">
        <f t="shared" si="29"/>
        <v>0</v>
      </c>
      <c r="O61" s="247">
        <f t="shared" si="29"/>
        <v>0</v>
      </c>
      <c r="P61" s="247">
        <f t="shared" si="29"/>
        <v>0</v>
      </c>
      <c r="Q61" s="247">
        <f t="shared" si="29"/>
        <v>0</v>
      </c>
      <c r="R61" s="247">
        <f t="shared" si="29"/>
        <v>0</v>
      </c>
      <c r="S61" s="247">
        <f t="shared" si="29"/>
        <v>0</v>
      </c>
      <c r="T61" s="247">
        <f t="shared" si="29"/>
        <v>0</v>
      </c>
      <c r="U61" s="247">
        <f t="shared" si="29"/>
        <v>0</v>
      </c>
      <c r="V61" s="247">
        <f t="shared" si="29"/>
        <v>0</v>
      </c>
      <c r="W61" s="247">
        <f t="shared" si="29"/>
        <v>0</v>
      </c>
      <c r="X61" s="247">
        <f t="shared" si="29"/>
        <v>0</v>
      </c>
      <c r="Y61" s="247">
        <f t="shared" si="29"/>
        <v>0</v>
      </c>
      <c r="Z61" s="245">
        <f t="shared" si="29"/>
        <v>0</v>
      </c>
      <c r="AA61" s="205">
        <f t="shared" si="25"/>
        <v>303000</v>
      </c>
      <c r="AB61" s="203">
        <f t="shared" si="26"/>
        <v>40000</v>
      </c>
      <c r="AC61" s="203">
        <f t="shared" si="22"/>
        <v>151500</v>
      </c>
      <c r="AD61" s="204">
        <f t="shared" si="23"/>
        <v>40000</v>
      </c>
    </row>
    <row r="62" spans="1:33" ht="18.600000000000001" customHeight="1">
      <c r="A62" s="322" t="str">
        <f>A34</f>
        <v>취미</v>
      </c>
      <c r="B62" s="323"/>
      <c r="C62" s="246">
        <f t="shared" si="28"/>
        <v>300000</v>
      </c>
      <c r="D62" s="247">
        <f t="shared" si="28"/>
        <v>50000</v>
      </c>
      <c r="E62" s="247">
        <f t="shared" si="28"/>
        <v>3000</v>
      </c>
      <c r="F62" s="247">
        <f t="shared" si="28"/>
        <v>0</v>
      </c>
      <c r="G62" s="247">
        <f t="shared" si="28"/>
        <v>0</v>
      </c>
      <c r="H62" s="247">
        <f t="shared" si="28"/>
        <v>0</v>
      </c>
      <c r="I62" s="247">
        <f t="shared" si="28"/>
        <v>0</v>
      </c>
      <c r="J62" s="247">
        <f t="shared" si="28"/>
        <v>0</v>
      </c>
      <c r="K62" s="247">
        <f t="shared" si="28"/>
        <v>0</v>
      </c>
      <c r="L62" s="247">
        <f t="shared" si="28"/>
        <v>0</v>
      </c>
      <c r="M62" s="247">
        <f t="shared" si="29"/>
        <v>0</v>
      </c>
      <c r="N62" s="247">
        <f t="shared" si="29"/>
        <v>0</v>
      </c>
      <c r="O62" s="247">
        <f t="shared" si="29"/>
        <v>0</v>
      </c>
      <c r="P62" s="247">
        <f t="shared" si="29"/>
        <v>0</v>
      </c>
      <c r="Q62" s="247">
        <f t="shared" si="29"/>
        <v>0</v>
      </c>
      <c r="R62" s="247">
        <f t="shared" si="29"/>
        <v>0</v>
      </c>
      <c r="S62" s="247">
        <f t="shared" si="29"/>
        <v>0</v>
      </c>
      <c r="T62" s="247">
        <f t="shared" si="29"/>
        <v>0</v>
      </c>
      <c r="U62" s="247">
        <f t="shared" si="29"/>
        <v>0</v>
      </c>
      <c r="V62" s="247">
        <f t="shared" si="29"/>
        <v>0</v>
      </c>
      <c r="W62" s="247">
        <f t="shared" si="29"/>
        <v>0</v>
      </c>
      <c r="X62" s="247">
        <f t="shared" si="29"/>
        <v>0</v>
      </c>
      <c r="Y62" s="247">
        <f t="shared" si="29"/>
        <v>0</v>
      </c>
      <c r="Z62" s="245">
        <f t="shared" si="29"/>
        <v>0</v>
      </c>
      <c r="AA62" s="205">
        <f t="shared" si="25"/>
        <v>303000</v>
      </c>
      <c r="AB62" s="203">
        <f t="shared" si="26"/>
        <v>50000</v>
      </c>
      <c r="AC62" s="203">
        <f t="shared" si="22"/>
        <v>151500</v>
      </c>
      <c r="AD62" s="204">
        <f t="shared" si="23"/>
        <v>50000</v>
      </c>
    </row>
    <row r="63" spans="1:33" ht="18.600000000000001" customHeight="1">
      <c r="A63" s="322" t="str">
        <f>A37</f>
        <v>개발</v>
      </c>
      <c r="B63" s="323"/>
      <c r="C63" s="246">
        <f t="shared" si="28"/>
        <v>20000</v>
      </c>
      <c r="D63" s="247">
        <f t="shared" si="28"/>
        <v>30000</v>
      </c>
      <c r="E63" s="247">
        <f t="shared" si="28"/>
        <v>2000</v>
      </c>
      <c r="F63" s="247">
        <f t="shared" si="28"/>
        <v>0</v>
      </c>
      <c r="G63" s="247">
        <f t="shared" si="28"/>
        <v>0</v>
      </c>
      <c r="H63" s="247">
        <f t="shared" si="28"/>
        <v>0</v>
      </c>
      <c r="I63" s="247">
        <f t="shared" si="28"/>
        <v>0</v>
      </c>
      <c r="J63" s="247">
        <f t="shared" si="28"/>
        <v>0</v>
      </c>
      <c r="K63" s="247">
        <f t="shared" si="28"/>
        <v>0</v>
      </c>
      <c r="L63" s="247">
        <f t="shared" si="28"/>
        <v>0</v>
      </c>
      <c r="M63" s="247">
        <f t="shared" si="29"/>
        <v>0</v>
      </c>
      <c r="N63" s="247">
        <f t="shared" si="29"/>
        <v>0</v>
      </c>
      <c r="O63" s="247">
        <f t="shared" si="29"/>
        <v>0</v>
      </c>
      <c r="P63" s="247">
        <f t="shared" si="29"/>
        <v>0</v>
      </c>
      <c r="Q63" s="247">
        <f t="shared" si="29"/>
        <v>0</v>
      </c>
      <c r="R63" s="247">
        <f t="shared" si="29"/>
        <v>0</v>
      </c>
      <c r="S63" s="247">
        <f t="shared" si="29"/>
        <v>0</v>
      </c>
      <c r="T63" s="247">
        <f t="shared" si="29"/>
        <v>0</v>
      </c>
      <c r="U63" s="247">
        <f t="shared" si="29"/>
        <v>0</v>
      </c>
      <c r="V63" s="247">
        <f t="shared" si="29"/>
        <v>0</v>
      </c>
      <c r="W63" s="247">
        <f t="shared" si="29"/>
        <v>0</v>
      </c>
      <c r="X63" s="247">
        <f t="shared" si="29"/>
        <v>0</v>
      </c>
      <c r="Y63" s="247">
        <f t="shared" si="29"/>
        <v>0</v>
      </c>
      <c r="Z63" s="245">
        <f t="shared" si="29"/>
        <v>0</v>
      </c>
      <c r="AA63" s="205">
        <f t="shared" ref="AA63:AA68" si="30">SUMIF($C$52:$Z$52,"예산",C63:Z63)</f>
        <v>22000</v>
      </c>
      <c r="AB63" s="203">
        <f t="shared" si="26"/>
        <v>30000</v>
      </c>
      <c r="AC63" s="203">
        <f t="shared" si="22"/>
        <v>11000</v>
      </c>
      <c r="AD63" s="204">
        <f t="shared" si="23"/>
        <v>30000</v>
      </c>
    </row>
    <row r="64" spans="1:33" ht="18.600000000000001" customHeight="1">
      <c r="A64" s="322" t="str">
        <f>A39</f>
        <v>꾸밈</v>
      </c>
      <c r="B64" s="323"/>
      <c r="C64" s="246">
        <f t="shared" si="28"/>
        <v>20000</v>
      </c>
      <c r="D64" s="247">
        <f t="shared" si="28"/>
        <v>30000</v>
      </c>
      <c r="E64" s="247">
        <f t="shared" si="28"/>
        <v>2000</v>
      </c>
      <c r="F64" s="247">
        <f t="shared" si="28"/>
        <v>0</v>
      </c>
      <c r="G64" s="247">
        <f t="shared" si="28"/>
        <v>0</v>
      </c>
      <c r="H64" s="247">
        <f t="shared" si="28"/>
        <v>0</v>
      </c>
      <c r="I64" s="247">
        <f t="shared" si="28"/>
        <v>0</v>
      </c>
      <c r="J64" s="247">
        <f t="shared" si="28"/>
        <v>0</v>
      </c>
      <c r="K64" s="247">
        <f t="shared" si="28"/>
        <v>0</v>
      </c>
      <c r="L64" s="247">
        <f t="shared" si="28"/>
        <v>0</v>
      </c>
      <c r="M64" s="247">
        <f t="shared" si="29"/>
        <v>0</v>
      </c>
      <c r="N64" s="247">
        <f t="shared" si="29"/>
        <v>0</v>
      </c>
      <c r="O64" s="247">
        <f t="shared" si="29"/>
        <v>0</v>
      </c>
      <c r="P64" s="247">
        <f t="shared" si="29"/>
        <v>0</v>
      </c>
      <c r="Q64" s="247">
        <f t="shared" si="29"/>
        <v>0</v>
      </c>
      <c r="R64" s="247">
        <f t="shared" si="29"/>
        <v>0</v>
      </c>
      <c r="S64" s="247">
        <f t="shared" si="29"/>
        <v>0</v>
      </c>
      <c r="T64" s="247">
        <f t="shared" si="29"/>
        <v>0</v>
      </c>
      <c r="U64" s="247">
        <f t="shared" si="29"/>
        <v>0</v>
      </c>
      <c r="V64" s="247">
        <f t="shared" si="29"/>
        <v>0</v>
      </c>
      <c r="W64" s="247">
        <f t="shared" si="29"/>
        <v>0</v>
      </c>
      <c r="X64" s="247">
        <f t="shared" si="29"/>
        <v>0</v>
      </c>
      <c r="Y64" s="247">
        <f t="shared" si="29"/>
        <v>0</v>
      </c>
      <c r="Z64" s="245">
        <f t="shared" si="29"/>
        <v>0</v>
      </c>
      <c r="AA64" s="205">
        <f t="shared" si="30"/>
        <v>22000</v>
      </c>
      <c r="AB64" s="203">
        <f t="shared" si="26"/>
        <v>30000</v>
      </c>
      <c r="AC64" s="203">
        <f t="shared" si="22"/>
        <v>11000</v>
      </c>
      <c r="AD64" s="204">
        <f t="shared" si="23"/>
        <v>30000</v>
      </c>
    </row>
    <row r="65" spans="1:33" ht="18.600000000000001" customHeight="1">
      <c r="A65" s="322" t="str">
        <f>A41</f>
        <v>관계</v>
      </c>
      <c r="B65" s="323"/>
      <c r="C65" s="246">
        <f t="shared" si="28"/>
        <v>20000</v>
      </c>
      <c r="D65" s="247">
        <f t="shared" si="28"/>
        <v>30000</v>
      </c>
      <c r="E65" s="247">
        <f t="shared" si="28"/>
        <v>2000</v>
      </c>
      <c r="F65" s="247">
        <f t="shared" si="28"/>
        <v>0</v>
      </c>
      <c r="G65" s="247">
        <f t="shared" si="28"/>
        <v>0</v>
      </c>
      <c r="H65" s="247">
        <f t="shared" si="28"/>
        <v>0</v>
      </c>
      <c r="I65" s="247">
        <f t="shared" si="28"/>
        <v>0</v>
      </c>
      <c r="J65" s="247">
        <f t="shared" si="28"/>
        <v>0</v>
      </c>
      <c r="K65" s="247">
        <f t="shared" si="28"/>
        <v>0</v>
      </c>
      <c r="L65" s="247">
        <f t="shared" si="28"/>
        <v>0</v>
      </c>
      <c r="M65" s="247">
        <f t="shared" si="29"/>
        <v>0</v>
      </c>
      <c r="N65" s="247">
        <f t="shared" si="29"/>
        <v>0</v>
      </c>
      <c r="O65" s="247">
        <f t="shared" si="29"/>
        <v>0</v>
      </c>
      <c r="P65" s="247">
        <f t="shared" si="29"/>
        <v>0</v>
      </c>
      <c r="Q65" s="247">
        <f t="shared" si="29"/>
        <v>0</v>
      </c>
      <c r="R65" s="247">
        <f t="shared" si="29"/>
        <v>0</v>
      </c>
      <c r="S65" s="247">
        <f t="shared" si="29"/>
        <v>0</v>
      </c>
      <c r="T65" s="247">
        <f t="shared" si="29"/>
        <v>0</v>
      </c>
      <c r="U65" s="247">
        <f t="shared" si="29"/>
        <v>0</v>
      </c>
      <c r="V65" s="247">
        <f t="shared" si="29"/>
        <v>0</v>
      </c>
      <c r="W65" s="247">
        <f t="shared" si="29"/>
        <v>0</v>
      </c>
      <c r="X65" s="247">
        <f t="shared" si="29"/>
        <v>0</v>
      </c>
      <c r="Y65" s="247">
        <f t="shared" si="29"/>
        <v>0</v>
      </c>
      <c r="Z65" s="245">
        <f t="shared" si="29"/>
        <v>0</v>
      </c>
      <c r="AA65" s="205">
        <f t="shared" si="30"/>
        <v>22000</v>
      </c>
      <c r="AB65" s="203">
        <f t="shared" si="26"/>
        <v>30000</v>
      </c>
      <c r="AC65" s="203">
        <f t="shared" si="22"/>
        <v>11000</v>
      </c>
      <c r="AD65" s="204">
        <f t="shared" si="23"/>
        <v>30000</v>
      </c>
    </row>
    <row r="66" spans="1:33" ht="18.600000000000001" customHeight="1">
      <c r="A66" s="322" t="str">
        <f>A43</f>
        <v>의료</v>
      </c>
      <c r="B66" s="323"/>
      <c r="C66" s="246">
        <f t="shared" ref="C66:D68" si="31">SUMIF($A$18:$A$47,$A66,C$18:C$47)</f>
        <v>10000</v>
      </c>
      <c r="D66" s="247">
        <f t="shared" si="31"/>
        <v>10000</v>
      </c>
      <c r="E66" s="247">
        <f t="shared" ref="E66:W66" si="32">SUMIF($A$18:$A$47,$A66,E$18:E$47)</f>
        <v>1000</v>
      </c>
      <c r="F66" s="247">
        <f t="shared" si="32"/>
        <v>0</v>
      </c>
      <c r="G66" s="247">
        <f t="shared" si="32"/>
        <v>0</v>
      </c>
      <c r="H66" s="247">
        <f t="shared" si="32"/>
        <v>0</v>
      </c>
      <c r="I66" s="247">
        <f t="shared" si="32"/>
        <v>0</v>
      </c>
      <c r="J66" s="247">
        <f t="shared" si="32"/>
        <v>0</v>
      </c>
      <c r="K66" s="247">
        <f t="shared" si="32"/>
        <v>50000</v>
      </c>
      <c r="L66" s="247">
        <f t="shared" si="32"/>
        <v>0</v>
      </c>
      <c r="M66" s="247">
        <f t="shared" si="32"/>
        <v>0</v>
      </c>
      <c r="N66" s="247">
        <f t="shared" si="32"/>
        <v>0</v>
      </c>
      <c r="O66" s="247">
        <f t="shared" si="32"/>
        <v>0</v>
      </c>
      <c r="P66" s="247">
        <f t="shared" si="32"/>
        <v>0</v>
      </c>
      <c r="Q66" s="247">
        <f t="shared" si="32"/>
        <v>0</v>
      </c>
      <c r="R66" s="247">
        <f t="shared" si="32"/>
        <v>0</v>
      </c>
      <c r="S66" s="247">
        <f t="shared" si="32"/>
        <v>0</v>
      </c>
      <c r="T66" s="247">
        <f t="shared" si="32"/>
        <v>0</v>
      </c>
      <c r="U66" s="247">
        <f t="shared" si="32"/>
        <v>0</v>
      </c>
      <c r="V66" s="247">
        <f t="shared" si="32"/>
        <v>0</v>
      </c>
      <c r="W66" s="247">
        <f t="shared" si="32"/>
        <v>0</v>
      </c>
      <c r="X66" s="247">
        <f t="shared" ref="X66:Z68" si="33">SUMIF($A$18:$A$47,$A66,X$18:X$47)</f>
        <v>0</v>
      </c>
      <c r="Y66" s="247">
        <f t="shared" si="33"/>
        <v>0</v>
      </c>
      <c r="Z66" s="245">
        <f t="shared" si="33"/>
        <v>0</v>
      </c>
      <c r="AA66" s="205">
        <f t="shared" si="30"/>
        <v>61000</v>
      </c>
      <c r="AB66" s="203">
        <f t="shared" si="26"/>
        <v>10000</v>
      </c>
      <c r="AC66" s="203">
        <f t="shared" si="22"/>
        <v>20333.333333333332</v>
      </c>
      <c r="AD66" s="204">
        <f t="shared" si="23"/>
        <v>10000</v>
      </c>
    </row>
    <row r="67" spans="1:33" ht="18.600000000000001" customHeight="1">
      <c r="A67" s="322" t="str">
        <f>A44</f>
        <v>복순</v>
      </c>
      <c r="B67" s="323"/>
      <c r="C67" s="246">
        <f t="shared" si="31"/>
        <v>20000</v>
      </c>
      <c r="D67" s="247">
        <f t="shared" si="31"/>
        <v>30000</v>
      </c>
      <c r="E67" s="247">
        <f t="shared" ref="E67:N68" si="34">SUMIF($A$18:$A$47,$A67,E$18:E$47)</f>
        <v>2000</v>
      </c>
      <c r="F67" s="247">
        <f t="shared" si="34"/>
        <v>0</v>
      </c>
      <c r="G67" s="247">
        <f t="shared" si="34"/>
        <v>0</v>
      </c>
      <c r="H67" s="247">
        <f t="shared" si="34"/>
        <v>0</v>
      </c>
      <c r="I67" s="247">
        <f t="shared" si="34"/>
        <v>0</v>
      </c>
      <c r="J67" s="247">
        <f t="shared" si="34"/>
        <v>0</v>
      </c>
      <c r="K67" s="247">
        <f t="shared" si="34"/>
        <v>0</v>
      </c>
      <c r="L67" s="247">
        <f t="shared" si="34"/>
        <v>0</v>
      </c>
      <c r="M67" s="247">
        <f t="shared" si="34"/>
        <v>0</v>
      </c>
      <c r="N67" s="247">
        <f t="shared" si="34"/>
        <v>0</v>
      </c>
      <c r="O67" s="247">
        <f t="shared" ref="O67:W68" si="35">SUMIF($A$18:$A$47,$A67,O$18:O$47)</f>
        <v>0</v>
      </c>
      <c r="P67" s="247">
        <f t="shared" si="35"/>
        <v>0</v>
      </c>
      <c r="Q67" s="247">
        <f t="shared" si="35"/>
        <v>0</v>
      </c>
      <c r="R67" s="247">
        <f t="shared" si="35"/>
        <v>0</v>
      </c>
      <c r="S67" s="247">
        <f t="shared" si="35"/>
        <v>0</v>
      </c>
      <c r="T67" s="247">
        <f t="shared" si="35"/>
        <v>0</v>
      </c>
      <c r="U67" s="247">
        <f t="shared" si="35"/>
        <v>0</v>
      </c>
      <c r="V67" s="247">
        <f t="shared" si="35"/>
        <v>0</v>
      </c>
      <c r="W67" s="247">
        <f t="shared" si="35"/>
        <v>0</v>
      </c>
      <c r="X67" s="247">
        <f t="shared" si="33"/>
        <v>0</v>
      </c>
      <c r="Y67" s="247">
        <f t="shared" si="33"/>
        <v>0</v>
      </c>
      <c r="Z67" s="245">
        <f t="shared" si="33"/>
        <v>0</v>
      </c>
      <c r="AA67" s="205">
        <f t="shared" si="30"/>
        <v>22000</v>
      </c>
      <c r="AB67" s="203">
        <f t="shared" si="26"/>
        <v>30000</v>
      </c>
      <c r="AC67" s="203">
        <f t="shared" si="22"/>
        <v>11000</v>
      </c>
      <c r="AD67" s="204">
        <f t="shared" si="23"/>
        <v>30000</v>
      </c>
    </row>
    <row r="68" spans="1:33" ht="18.600000000000001" customHeight="1">
      <c r="A68" s="322" t="str">
        <f>A46</f>
        <v>생활</v>
      </c>
      <c r="B68" s="323"/>
      <c r="C68" s="246">
        <f t="shared" si="31"/>
        <v>20000</v>
      </c>
      <c r="D68" s="247">
        <f t="shared" si="31"/>
        <v>0</v>
      </c>
      <c r="E68" s="247">
        <f t="shared" si="34"/>
        <v>2000</v>
      </c>
      <c r="F68" s="247">
        <f t="shared" si="34"/>
        <v>0</v>
      </c>
      <c r="G68" s="247">
        <f t="shared" si="34"/>
        <v>0</v>
      </c>
      <c r="H68" s="247">
        <f t="shared" si="34"/>
        <v>0</v>
      </c>
      <c r="I68" s="247">
        <f t="shared" si="34"/>
        <v>0</v>
      </c>
      <c r="J68" s="247">
        <f t="shared" si="34"/>
        <v>0</v>
      </c>
      <c r="K68" s="247">
        <f t="shared" si="34"/>
        <v>0</v>
      </c>
      <c r="L68" s="247">
        <f t="shared" si="34"/>
        <v>0</v>
      </c>
      <c r="M68" s="247">
        <f t="shared" si="34"/>
        <v>0</v>
      </c>
      <c r="N68" s="247">
        <f t="shared" si="34"/>
        <v>0</v>
      </c>
      <c r="O68" s="247">
        <f t="shared" si="35"/>
        <v>0</v>
      </c>
      <c r="P68" s="247">
        <f t="shared" si="35"/>
        <v>0</v>
      </c>
      <c r="Q68" s="247">
        <f t="shared" si="35"/>
        <v>0</v>
      </c>
      <c r="R68" s="247">
        <f t="shared" si="35"/>
        <v>0</v>
      </c>
      <c r="S68" s="247">
        <f t="shared" si="35"/>
        <v>0</v>
      </c>
      <c r="T68" s="247">
        <f t="shared" si="35"/>
        <v>0</v>
      </c>
      <c r="U68" s="247">
        <f t="shared" si="35"/>
        <v>30000</v>
      </c>
      <c r="V68" s="247">
        <f t="shared" si="35"/>
        <v>0</v>
      </c>
      <c r="W68" s="247">
        <f t="shared" si="35"/>
        <v>0</v>
      </c>
      <c r="X68" s="247">
        <f t="shared" si="33"/>
        <v>0</v>
      </c>
      <c r="Y68" s="247">
        <f t="shared" si="33"/>
        <v>0</v>
      </c>
      <c r="Z68" s="245">
        <f t="shared" si="33"/>
        <v>0</v>
      </c>
      <c r="AA68" s="205">
        <f t="shared" si="30"/>
        <v>52000</v>
      </c>
      <c r="AB68" s="203">
        <f t="shared" si="26"/>
        <v>0</v>
      </c>
      <c r="AC68" s="203">
        <f t="shared" si="22"/>
        <v>17333.333333333332</v>
      </c>
      <c r="AD68" s="204" t="e">
        <f t="shared" si="23"/>
        <v>#DIV/0!</v>
      </c>
    </row>
    <row r="69" spans="1:33" s="255" customFormat="1" ht="18" customHeight="1">
      <c r="A69" s="333" t="str">
        <f>A48</f>
        <v>변동비 계</v>
      </c>
      <c r="B69" s="333"/>
      <c r="C69" s="252">
        <f>SUM(C60:C68)</f>
        <v>1010000</v>
      </c>
      <c r="D69" s="253">
        <f t="shared" ref="D69:AD69" si="36">SUM(D60:D68)</f>
        <v>270000</v>
      </c>
      <c r="E69" s="253">
        <f t="shared" si="36"/>
        <v>20000</v>
      </c>
      <c r="F69" s="253">
        <f t="shared" si="36"/>
        <v>0</v>
      </c>
      <c r="G69" s="253">
        <f t="shared" si="36"/>
        <v>0</v>
      </c>
      <c r="H69" s="253">
        <f t="shared" si="36"/>
        <v>0</v>
      </c>
      <c r="I69" s="253">
        <f t="shared" si="36"/>
        <v>0</v>
      </c>
      <c r="J69" s="253">
        <f t="shared" si="36"/>
        <v>0</v>
      </c>
      <c r="K69" s="253">
        <f t="shared" si="36"/>
        <v>50000</v>
      </c>
      <c r="L69" s="253">
        <f t="shared" si="36"/>
        <v>0</v>
      </c>
      <c r="M69" s="253">
        <f t="shared" si="36"/>
        <v>0</v>
      </c>
      <c r="N69" s="253">
        <f t="shared" si="36"/>
        <v>0</v>
      </c>
      <c r="O69" s="253">
        <f t="shared" si="36"/>
        <v>0</v>
      </c>
      <c r="P69" s="253">
        <f t="shared" si="36"/>
        <v>0</v>
      </c>
      <c r="Q69" s="253">
        <f t="shared" si="36"/>
        <v>0</v>
      </c>
      <c r="R69" s="253">
        <f t="shared" si="36"/>
        <v>0</v>
      </c>
      <c r="S69" s="253">
        <f t="shared" si="36"/>
        <v>0</v>
      </c>
      <c r="T69" s="253">
        <f t="shared" si="36"/>
        <v>0</v>
      </c>
      <c r="U69" s="253">
        <f t="shared" si="36"/>
        <v>30000</v>
      </c>
      <c r="V69" s="253">
        <f t="shared" si="36"/>
        <v>0</v>
      </c>
      <c r="W69" s="253">
        <f t="shared" si="36"/>
        <v>0</v>
      </c>
      <c r="X69" s="253">
        <f t="shared" si="36"/>
        <v>0</v>
      </c>
      <c r="Y69" s="253">
        <f t="shared" si="36"/>
        <v>0</v>
      </c>
      <c r="Z69" s="254">
        <f t="shared" si="36"/>
        <v>0</v>
      </c>
      <c r="AA69" s="252">
        <f t="shared" si="36"/>
        <v>1110000</v>
      </c>
      <c r="AB69" s="253">
        <f t="shared" si="36"/>
        <v>270000</v>
      </c>
      <c r="AC69" s="253">
        <f t="shared" si="36"/>
        <v>536166.66666666663</v>
      </c>
      <c r="AD69" s="254" t="e">
        <f t="shared" si="36"/>
        <v>#DIV/0!</v>
      </c>
      <c r="AG69" s="256"/>
    </row>
    <row r="70" spans="1:33" ht="18.600000000000001" customHeight="1">
      <c r="A70" s="332" t="s">
        <v>148</v>
      </c>
      <c r="B70" s="332"/>
      <c r="C70" s="242">
        <f>SUM(C59,C69)</f>
        <v>1910000</v>
      </c>
      <c r="D70" s="243">
        <f t="shared" ref="D70:AD70" si="37">SUM(D59,D69)</f>
        <v>400000</v>
      </c>
      <c r="E70" s="243">
        <f t="shared" si="37"/>
        <v>29000</v>
      </c>
      <c r="F70" s="243">
        <f t="shared" si="37"/>
        <v>0</v>
      </c>
      <c r="G70" s="243">
        <f t="shared" si="37"/>
        <v>0</v>
      </c>
      <c r="H70" s="243">
        <f t="shared" si="37"/>
        <v>3300</v>
      </c>
      <c r="I70" s="243">
        <f t="shared" si="37"/>
        <v>0</v>
      </c>
      <c r="J70" s="243">
        <f t="shared" si="37"/>
        <v>3300</v>
      </c>
      <c r="K70" s="243">
        <f t="shared" si="37"/>
        <v>50000</v>
      </c>
      <c r="L70" s="243">
        <f t="shared" si="37"/>
        <v>3300</v>
      </c>
      <c r="M70" s="243">
        <f t="shared" si="37"/>
        <v>0</v>
      </c>
      <c r="N70" s="243">
        <f t="shared" si="37"/>
        <v>3300</v>
      </c>
      <c r="O70" s="243">
        <f t="shared" si="37"/>
        <v>0</v>
      </c>
      <c r="P70" s="243">
        <f t="shared" si="37"/>
        <v>3300</v>
      </c>
      <c r="Q70" s="243">
        <f t="shared" si="37"/>
        <v>0</v>
      </c>
      <c r="R70" s="243">
        <f t="shared" si="37"/>
        <v>3300</v>
      </c>
      <c r="S70" s="243">
        <f t="shared" si="37"/>
        <v>0</v>
      </c>
      <c r="T70" s="243">
        <f t="shared" si="37"/>
        <v>3300</v>
      </c>
      <c r="U70" s="243">
        <f t="shared" si="37"/>
        <v>30000</v>
      </c>
      <c r="V70" s="243">
        <f t="shared" si="37"/>
        <v>3300</v>
      </c>
      <c r="W70" s="243">
        <f t="shared" si="37"/>
        <v>0</v>
      </c>
      <c r="X70" s="243">
        <f t="shared" si="37"/>
        <v>3300</v>
      </c>
      <c r="Y70" s="243">
        <f t="shared" si="37"/>
        <v>0</v>
      </c>
      <c r="Z70" s="244">
        <f t="shared" si="37"/>
        <v>3300</v>
      </c>
      <c r="AA70" s="242">
        <f t="shared" si="37"/>
        <v>2019000</v>
      </c>
      <c r="AB70" s="243">
        <f t="shared" si="37"/>
        <v>433000</v>
      </c>
      <c r="AC70" s="243">
        <f t="shared" si="37"/>
        <v>990666.66666666663</v>
      </c>
      <c r="AD70" s="244" t="e">
        <f t="shared" si="37"/>
        <v>#DIV/0!</v>
      </c>
    </row>
    <row r="71" spans="1:33" ht="18.600000000000001" customHeight="1">
      <c r="A71" s="3"/>
      <c r="B71" s="3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33" ht="18.600000000000001" customHeight="1">
      <c r="A72" s="339" t="s">
        <v>147</v>
      </c>
      <c r="B72" s="340"/>
      <c r="C72" s="319" t="s">
        <v>17</v>
      </c>
      <c r="D72" s="304"/>
      <c r="E72" s="303" t="s">
        <v>12</v>
      </c>
      <c r="F72" s="304"/>
      <c r="G72" s="303" t="s">
        <v>1</v>
      </c>
      <c r="H72" s="304"/>
      <c r="I72" s="303" t="s">
        <v>2</v>
      </c>
      <c r="J72" s="304"/>
      <c r="K72" s="303" t="s">
        <v>3</v>
      </c>
      <c r="L72" s="304"/>
      <c r="M72" s="303" t="s">
        <v>4</v>
      </c>
      <c r="N72" s="304"/>
      <c r="O72" s="303" t="s">
        <v>5</v>
      </c>
      <c r="P72" s="304"/>
      <c r="Q72" s="303" t="s">
        <v>6</v>
      </c>
      <c r="R72" s="304"/>
      <c r="S72" s="303" t="s">
        <v>7</v>
      </c>
      <c r="T72" s="304"/>
      <c r="U72" s="303" t="s">
        <v>8</v>
      </c>
      <c r="V72" s="304"/>
      <c r="W72" s="303" t="s">
        <v>9</v>
      </c>
      <c r="X72" s="304"/>
      <c r="Y72" s="303" t="s">
        <v>10</v>
      </c>
      <c r="Z72" s="305"/>
      <c r="AA72" s="189" t="s">
        <v>22</v>
      </c>
      <c r="AB72" s="224" t="s">
        <v>13</v>
      </c>
    </row>
    <row r="73" spans="1:33" ht="18.600000000000001" customHeight="1">
      <c r="A73" s="315" t="s">
        <v>141</v>
      </c>
      <c r="B73" s="316"/>
      <c r="C73" s="317">
        <f>'1월'!$B$29</f>
        <v>60000</v>
      </c>
      <c r="D73" s="294"/>
      <c r="E73" s="293">
        <f>'2월'!$B29</f>
        <v>0</v>
      </c>
      <c r="F73" s="294"/>
      <c r="G73" s="293">
        <f>'3월'!$B29</f>
        <v>0</v>
      </c>
      <c r="H73" s="294"/>
      <c r="I73" s="293">
        <f>'4월'!$B29</f>
        <v>0</v>
      </c>
      <c r="J73" s="294"/>
      <c r="K73" s="293">
        <f>'5월'!$B29</f>
        <v>0</v>
      </c>
      <c r="L73" s="294"/>
      <c r="M73" s="293">
        <f>'6월'!$B29</f>
        <v>0</v>
      </c>
      <c r="N73" s="294"/>
      <c r="O73" s="293">
        <f>'7월'!$B29</f>
        <v>0</v>
      </c>
      <c r="P73" s="294"/>
      <c r="Q73" s="293">
        <f>'8월'!$B29</f>
        <v>0</v>
      </c>
      <c r="R73" s="294"/>
      <c r="S73" s="293">
        <f>'9월'!$B29</f>
        <v>0</v>
      </c>
      <c r="T73" s="294"/>
      <c r="U73" s="293">
        <f>'10월'!$B29</f>
        <v>0</v>
      </c>
      <c r="V73" s="294"/>
      <c r="W73" s="293">
        <f>'11월'!$B29</f>
        <v>0</v>
      </c>
      <c r="X73" s="294"/>
      <c r="Y73" s="293">
        <f>'12월'!$B29</f>
        <v>0</v>
      </c>
      <c r="Z73" s="302"/>
      <c r="AA73" s="257">
        <f>SUM(C73:Z73)</f>
        <v>60000</v>
      </c>
      <c r="AB73" s="258">
        <f>AVERAGEIF(C73:Z73,"&lt;&gt;0",C73:Z73)</f>
        <v>60000</v>
      </c>
    </row>
    <row r="74" spans="1:33" ht="18.600000000000001" customHeight="1">
      <c r="A74" s="315" t="s">
        <v>60</v>
      </c>
      <c r="B74" s="316"/>
      <c r="C74" s="317">
        <f>'1월'!$B$30</f>
        <v>60000</v>
      </c>
      <c r="D74" s="294"/>
      <c r="E74" s="293">
        <f>'2월'!$B30</f>
        <v>0</v>
      </c>
      <c r="F74" s="294"/>
      <c r="G74" s="293">
        <f>'3월'!$B30</f>
        <v>0</v>
      </c>
      <c r="H74" s="294"/>
      <c r="I74" s="293">
        <f>'4월'!$B30</f>
        <v>0</v>
      </c>
      <c r="J74" s="294"/>
      <c r="K74" s="293">
        <f>'5월'!$B30</f>
        <v>0</v>
      </c>
      <c r="L74" s="294"/>
      <c r="M74" s="293">
        <f>'6월'!$B30</f>
        <v>0</v>
      </c>
      <c r="N74" s="294"/>
      <c r="O74" s="293">
        <f>'7월'!$B30</f>
        <v>0</v>
      </c>
      <c r="P74" s="294"/>
      <c r="Q74" s="293">
        <f>'8월'!$B30</f>
        <v>0</v>
      </c>
      <c r="R74" s="294"/>
      <c r="S74" s="293">
        <f>'9월'!$B30</f>
        <v>0</v>
      </c>
      <c r="T74" s="294"/>
      <c r="U74" s="293">
        <f>'10월'!$B30</f>
        <v>0</v>
      </c>
      <c r="V74" s="294"/>
      <c r="W74" s="293">
        <f>'11월'!$B30</f>
        <v>0</v>
      </c>
      <c r="X74" s="294"/>
      <c r="Y74" s="293">
        <f>'12월'!$B30</f>
        <v>0</v>
      </c>
      <c r="Z74" s="302"/>
      <c r="AA74" s="257">
        <f t="shared" ref="AA74:AA79" si="38">SUM(C74:Z74)</f>
        <v>60000</v>
      </c>
      <c r="AB74" s="258">
        <f t="shared" ref="AB74:AB80" si="39">AVERAGEIF(C74:Z74,"&lt;&gt;0",C74:Z74)</f>
        <v>60000</v>
      </c>
    </row>
    <row r="75" spans="1:33" ht="18.600000000000001" customHeight="1">
      <c r="A75" s="315" t="s">
        <v>64</v>
      </c>
      <c r="B75" s="316"/>
      <c r="C75" s="317">
        <f>'1월'!$B$31</f>
        <v>60000</v>
      </c>
      <c r="D75" s="294"/>
      <c r="E75" s="293">
        <f>'2월'!$B31</f>
        <v>0</v>
      </c>
      <c r="F75" s="294"/>
      <c r="G75" s="293">
        <f>'3월'!$B31</f>
        <v>0</v>
      </c>
      <c r="H75" s="294"/>
      <c r="I75" s="293">
        <f>'4월'!$B31</f>
        <v>0</v>
      </c>
      <c r="J75" s="294"/>
      <c r="K75" s="293">
        <f>'5월'!$B31</f>
        <v>0</v>
      </c>
      <c r="L75" s="294"/>
      <c r="M75" s="293">
        <f>'6월'!$B31</f>
        <v>0</v>
      </c>
      <c r="N75" s="294"/>
      <c r="O75" s="293">
        <f>'7월'!$B31</f>
        <v>0</v>
      </c>
      <c r="P75" s="294"/>
      <c r="Q75" s="293">
        <f>'8월'!$B31</f>
        <v>0</v>
      </c>
      <c r="R75" s="294"/>
      <c r="S75" s="293">
        <f>'9월'!$B31</f>
        <v>0</v>
      </c>
      <c r="T75" s="294"/>
      <c r="U75" s="293">
        <f>'10월'!$B31</f>
        <v>0</v>
      </c>
      <c r="V75" s="294"/>
      <c r="W75" s="293">
        <f>'11월'!$B31</f>
        <v>0</v>
      </c>
      <c r="X75" s="294"/>
      <c r="Y75" s="293">
        <f>'12월'!$B31</f>
        <v>0</v>
      </c>
      <c r="Z75" s="302"/>
      <c r="AA75" s="257">
        <f t="shared" si="38"/>
        <v>60000</v>
      </c>
      <c r="AB75" s="258">
        <f t="shared" si="39"/>
        <v>60000</v>
      </c>
    </row>
    <row r="76" spans="1:33" ht="18.600000000000001" customHeight="1">
      <c r="A76" s="315" t="s">
        <v>142</v>
      </c>
      <c r="B76" s="316"/>
      <c r="C76" s="317">
        <f>'1월'!$B$32</f>
        <v>60000</v>
      </c>
      <c r="D76" s="294"/>
      <c r="E76" s="293">
        <f>'2월'!$B32</f>
        <v>0</v>
      </c>
      <c r="F76" s="294"/>
      <c r="G76" s="293">
        <f>'3월'!$B32</f>
        <v>0</v>
      </c>
      <c r="H76" s="294"/>
      <c r="I76" s="293">
        <f>'4월'!$B32</f>
        <v>0</v>
      </c>
      <c r="J76" s="294"/>
      <c r="K76" s="293">
        <f>'5월'!$B32</f>
        <v>0</v>
      </c>
      <c r="L76" s="294"/>
      <c r="M76" s="293">
        <f>'6월'!$B32</f>
        <v>0</v>
      </c>
      <c r="N76" s="294"/>
      <c r="O76" s="293">
        <f>'7월'!$B32</f>
        <v>0</v>
      </c>
      <c r="P76" s="294"/>
      <c r="Q76" s="293">
        <f>'8월'!$B32</f>
        <v>0</v>
      </c>
      <c r="R76" s="294"/>
      <c r="S76" s="293">
        <f>'9월'!$B32</f>
        <v>0</v>
      </c>
      <c r="T76" s="294"/>
      <c r="U76" s="293">
        <f>'10월'!$B32</f>
        <v>0</v>
      </c>
      <c r="V76" s="294"/>
      <c r="W76" s="293">
        <f>'11월'!$B32</f>
        <v>0</v>
      </c>
      <c r="X76" s="294"/>
      <c r="Y76" s="293">
        <f>'12월'!$B32</f>
        <v>0</v>
      </c>
      <c r="Z76" s="302"/>
      <c r="AA76" s="257">
        <f t="shared" si="38"/>
        <v>60000</v>
      </c>
      <c r="AB76" s="258">
        <f t="shared" si="39"/>
        <v>60000</v>
      </c>
    </row>
    <row r="77" spans="1:33" ht="18.600000000000001" customHeight="1">
      <c r="A77" s="315" t="s">
        <v>61</v>
      </c>
      <c r="B77" s="316"/>
      <c r="C77" s="317">
        <f>'1월'!$B$33</f>
        <v>60000</v>
      </c>
      <c r="D77" s="294"/>
      <c r="E77" s="293">
        <f>'2월'!$B33</f>
        <v>0</v>
      </c>
      <c r="F77" s="294"/>
      <c r="G77" s="293">
        <f>'3월'!$B33</f>
        <v>0</v>
      </c>
      <c r="H77" s="294"/>
      <c r="I77" s="293">
        <f>'4월'!$B33</f>
        <v>0</v>
      </c>
      <c r="J77" s="294"/>
      <c r="K77" s="293">
        <f>'5월'!$B33</f>
        <v>0</v>
      </c>
      <c r="L77" s="294"/>
      <c r="M77" s="293">
        <f>'6월'!$B33</f>
        <v>0</v>
      </c>
      <c r="N77" s="294"/>
      <c r="O77" s="293">
        <f>'7월'!$B33</f>
        <v>0</v>
      </c>
      <c r="P77" s="294"/>
      <c r="Q77" s="293">
        <f>'8월'!$B33</f>
        <v>0</v>
      </c>
      <c r="R77" s="294"/>
      <c r="S77" s="293">
        <f>'9월'!$B33</f>
        <v>0</v>
      </c>
      <c r="T77" s="294"/>
      <c r="U77" s="293">
        <f>'10월'!$B33</f>
        <v>0</v>
      </c>
      <c r="V77" s="294"/>
      <c r="W77" s="293">
        <f>'11월'!$B33</f>
        <v>0</v>
      </c>
      <c r="X77" s="294"/>
      <c r="Y77" s="293">
        <f>'12월'!$B33</f>
        <v>0</v>
      </c>
      <c r="Z77" s="302"/>
      <c r="AA77" s="257">
        <f t="shared" si="38"/>
        <v>60000</v>
      </c>
      <c r="AB77" s="258">
        <f t="shared" si="39"/>
        <v>60000</v>
      </c>
    </row>
    <row r="78" spans="1:33" ht="18.600000000000001" customHeight="1">
      <c r="A78" s="315" t="s">
        <v>63</v>
      </c>
      <c r="B78" s="316"/>
      <c r="C78" s="317">
        <f>'1월'!$B$34</f>
        <v>60000</v>
      </c>
      <c r="D78" s="294"/>
      <c r="E78" s="293">
        <f>'2월'!$B34</f>
        <v>0</v>
      </c>
      <c r="F78" s="294"/>
      <c r="G78" s="293">
        <f>'3월'!$B34</f>
        <v>3300</v>
      </c>
      <c r="H78" s="294"/>
      <c r="I78" s="293">
        <f>'4월'!$B34</f>
        <v>3300</v>
      </c>
      <c r="J78" s="294"/>
      <c r="K78" s="293">
        <f>'5월'!$B34</f>
        <v>3300</v>
      </c>
      <c r="L78" s="294"/>
      <c r="M78" s="293">
        <f>'6월'!$B34</f>
        <v>3300</v>
      </c>
      <c r="N78" s="294"/>
      <c r="O78" s="293">
        <f>'7월'!$B34</f>
        <v>3300</v>
      </c>
      <c r="P78" s="294"/>
      <c r="Q78" s="293">
        <f>'8월'!$B34</f>
        <v>3300</v>
      </c>
      <c r="R78" s="294"/>
      <c r="S78" s="293">
        <f>'9월'!$B34</f>
        <v>3300</v>
      </c>
      <c r="T78" s="294"/>
      <c r="U78" s="293">
        <f>'10월'!$B34</f>
        <v>3300</v>
      </c>
      <c r="V78" s="294"/>
      <c r="W78" s="293">
        <f>'11월'!$B34</f>
        <v>3300</v>
      </c>
      <c r="X78" s="294"/>
      <c r="Y78" s="293">
        <f>'12월'!$B34</f>
        <v>3300</v>
      </c>
      <c r="Z78" s="302"/>
      <c r="AA78" s="257">
        <f t="shared" si="38"/>
        <v>93000</v>
      </c>
      <c r="AB78" s="258">
        <f t="shared" si="39"/>
        <v>8454.545454545454</v>
      </c>
    </row>
    <row r="79" spans="1:33" ht="18.600000000000001" customHeight="1">
      <c r="A79" s="315" t="s">
        <v>65</v>
      </c>
      <c r="B79" s="316"/>
      <c r="C79" s="317">
        <f>'1월'!$B$35</f>
        <v>40000</v>
      </c>
      <c r="D79" s="294"/>
      <c r="E79" s="293">
        <f>'2월'!$B35</f>
        <v>0</v>
      </c>
      <c r="F79" s="294"/>
      <c r="G79" s="293">
        <f>'3월'!$B35</f>
        <v>0</v>
      </c>
      <c r="H79" s="294"/>
      <c r="I79" s="293">
        <f>'4월'!$B35</f>
        <v>0</v>
      </c>
      <c r="J79" s="294"/>
      <c r="K79" s="293">
        <f>'5월'!$B35</f>
        <v>0</v>
      </c>
      <c r="L79" s="294"/>
      <c r="M79" s="293">
        <f>'6월'!$B35</f>
        <v>0</v>
      </c>
      <c r="N79" s="294"/>
      <c r="O79" s="293">
        <f>'7월'!$B35</f>
        <v>0</v>
      </c>
      <c r="P79" s="294"/>
      <c r="Q79" s="293">
        <f>'8월'!$B35</f>
        <v>0</v>
      </c>
      <c r="R79" s="294"/>
      <c r="S79" s="293">
        <f>'9월'!$B35</f>
        <v>0</v>
      </c>
      <c r="T79" s="294"/>
      <c r="U79" s="293">
        <f>'10월'!$B35</f>
        <v>0</v>
      </c>
      <c r="V79" s="294"/>
      <c r="W79" s="293">
        <f>'11월'!$B35</f>
        <v>0</v>
      </c>
      <c r="X79" s="294"/>
      <c r="Y79" s="293">
        <f>'12월'!$B35</f>
        <v>0</v>
      </c>
      <c r="Z79" s="302"/>
      <c r="AA79" s="257">
        <f t="shared" si="38"/>
        <v>40000</v>
      </c>
      <c r="AB79" s="258">
        <f t="shared" si="39"/>
        <v>40000</v>
      </c>
    </row>
    <row r="80" spans="1:33" ht="18.600000000000001" customHeight="1">
      <c r="A80" s="320" t="s">
        <v>32</v>
      </c>
      <c r="B80" s="321"/>
      <c r="C80" s="301">
        <f>SUM(C73:D78)</f>
        <v>360000</v>
      </c>
      <c r="D80" s="301"/>
      <c r="E80" s="296">
        <f t="shared" ref="E80" si="40">SUM(E73:F78)</f>
        <v>0</v>
      </c>
      <c r="F80" s="301"/>
      <c r="G80" s="296">
        <f t="shared" ref="G80" si="41">SUM(G73:H78)</f>
        <v>3300</v>
      </c>
      <c r="H80" s="301"/>
      <c r="I80" s="296">
        <f t="shared" ref="I80" si="42">SUM(I73:J78)</f>
        <v>3300</v>
      </c>
      <c r="J80" s="301"/>
      <c r="K80" s="296">
        <f t="shared" ref="K80" si="43">SUM(K73:L78)</f>
        <v>3300</v>
      </c>
      <c r="L80" s="301"/>
      <c r="M80" s="296">
        <f t="shared" ref="M80" si="44">SUM(M73:N78)</f>
        <v>3300</v>
      </c>
      <c r="N80" s="301"/>
      <c r="O80" s="296">
        <f t="shared" ref="O80" si="45">SUM(O73:P78)</f>
        <v>3300</v>
      </c>
      <c r="P80" s="301"/>
      <c r="Q80" s="296">
        <f t="shared" ref="Q80" si="46">SUM(Q73:R78)</f>
        <v>3300</v>
      </c>
      <c r="R80" s="301"/>
      <c r="S80" s="296">
        <f t="shared" ref="S80" si="47">SUM(S73:T78)</f>
        <v>3300</v>
      </c>
      <c r="T80" s="301"/>
      <c r="U80" s="296">
        <f t="shared" ref="U80" si="48">SUM(U73:V78)</f>
        <v>3300</v>
      </c>
      <c r="V80" s="301"/>
      <c r="W80" s="296">
        <f t="shared" ref="W80" si="49">SUM(W73:X78)</f>
        <v>3300</v>
      </c>
      <c r="X80" s="301"/>
      <c r="Y80" s="296">
        <f t="shared" ref="Y80" si="50">SUM(Y73:Z78)</f>
        <v>3300</v>
      </c>
      <c r="Z80" s="297"/>
      <c r="AA80" s="145">
        <f>SUM(C80:Z80)</f>
        <v>393000</v>
      </c>
      <c r="AB80" s="146">
        <f t="shared" si="39"/>
        <v>35727.272727272728</v>
      </c>
    </row>
    <row r="81" spans="1:28" ht="18.600000000000001" customHeight="1">
      <c r="A81" s="311" t="s">
        <v>148</v>
      </c>
      <c r="B81" s="312"/>
      <c r="C81" s="318">
        <f>SUM(D73:D79)</f>
        <v>0</v>
      </c>
      <c r="D81" s="299"/>
      <c r="E81" s="298">
        <f t="shared" ref="E81" si="51">SUM(F73:F79)</f>
        <v>0</v>
      </c>
      <c r="F81" s="299"/>
      <c r="G81" s="298">
        <f t="shared" ref="G81" si="52">SUM(H73:H79)</f>
        <v>0</v>
      </c>
      <c r="H81" s="299"/>
      <c r="I81" s="298">
        <f t="shared" ref="I81" si="53">SUM(J73:J79)</f>
        <v>0</v>
      </c>
      <c r="J81" s="299"/>
      <c r="K81" s="298">
        <f t="shared" ref="K81" si="54">SUM(L73:L79)</f>
        <v>0</v>
      </c>
      <c r="L81" s="299"/>
      <c r="M81" s="298">
        <f t="shared" ref="M81" si="55">SUM(N73:N79)</f>
        <v>0</v>
      </c>
      <c r="N81" s="299"/>
      <c r="O81" s="298">
        <f t="shared" ref="O81" si="56">SUM(P73:P79)</f>
        <v>0</v>
      </c>
      <c r="P81" s="299"/>
      <c r="Q81" s="298">
        <f t="shared" ref="Q81" si="57">SUM(R73:R79)</f>
        <v>0</v>
      </c>
      <c r="R81" s="299"/>
      <c r="S81" s="298">
        <f t="shared" ref="S81" si="58">SUM(T73:T79)</f>
        <v>0</v>
      </c>
      <c r="T81" s="299"/>
      <c r="U81" s="298">
        <f t="shared" ref="U81" si="59">SUM(V73:V79)</f>
        <v>0</v>
      </c>
      <c r="V81" s="299"/>
      <c r="W81" s="298">
        <f t="shared" ref="W81" si="60">SUM(X73:X79)</f>
        <v>0</v>
      </c>
      <c r="X81" s="299"/>
      <c r="Y81" s="298">
        <f t="shared" ref="Y81" si="61">SUM(Z73:Z79)</f>
        <v>0</v>
      </c>
      <c r="Z81" s="300"/>
      <c r="AA81" s="219">
        <f>SUM(C81:Z81)</f>
        <v>0</v>
      </c>
      <c r="AB81" s="220">
        <f>AA81/12</f>
        <v>0</v>
      </c>
    </row>
    <row r="82" spans="1:28" ht="18.600000000000001" customHeight="1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6"/>
      <c r="W82" s="6"/>
      <c r="X82" s="6"/>
      <c r="Y82" s="6"/>
      <c r="Z82" s="6"/>
    </row>
  </sheetData>
  <mergeCells count="329">
    <mergeCell ref="A72:B72"/>
    <mergeCell ref="A70:B70"/>
    <mergeCell ref="C51:D51"/>
    <mergeCell ref="C14:D14"/>
    <mergeCell ref="C9:D9"/>
    <mergeCell ref="C10:D10"/>
    <mergeCell ref="C11:D11"/>
    <mergeCell ref="C12:D12"/>
    <mergeCell ref="C13:D13"/>
    <mergeCell ref="C16:D16"/>
    <mergeCell ref="A60:B60"/>
    <mergeCell ref="A63:B63"/>
    <mergeCell ref="A64:B64"/>
    <mergeCell ref="A27:B27"/>
    <mergeCell ref="A48:B48"/>
    <mergeCell ref="A59:B59"/>
    <mergeCell ref="A4:B4"/>
    <mergeCell ref="A5:B5"/>
    <mergeCell ref="C4:D4"/>
    <mergeCell ref="C5:D5"/>
    <mergeCell ref="C6:D6"/>
    <mergeCell ref="C7:D7"/>
    <mergeCell ref="A7:B7"/>
    <mergeCell ref="A76:B76"/>
    <mergeCell ref="A13:B13"/>
    <mergeCell ref="A61:B61"/>
    <mergeCell ref="A53:B53"/>
    <mergeCell ref="A14:B14"/>
    <mergeCell ref="A10:B10"/>
    <mergeCell ref="A11:B11"/>
    <mergeCell ref="A68:B68"/>
    <mergeCell ref="A3:B3"/>
    <mergeCell ref="A9:B9"/>
    <mergeCell ref="A16:B17"/>
    <mergeCell ref="A51:B52"/>
    <mergeCell ref="A49:B49"/>
    <mergeCell ref="A69:B69"/>
    <mergeCell ref="A66:B66"/>
    <mergeCell ref="A67:B67"/>
    <mergeCell ref="A56:B56"/>
    <mergeCell ref="A57:B57"/>
    <mergeCell ref="A58:B58"/>
    <mergeCell ref="A62:B62"/>
    <mergeCell ref="A6:B6"/>
    <mergeCell ref="A54:B54"/>
    <mergeCell ref="A55:B55"/>
    <mergeCell ref="A65:B65"/>
    <mergeCell ref="A81:B81"/>
    <mergeCell ref="A12:B12"/>
    <mergeCell ref="A73:B73"/>
    <mergeCell ref="A78:B78"/>
    <mergeCell ref="A77:B77"/>
    <mergeCell ref="A74:B74"/>
    <mergeCell ref="A75:B75"/>
    <mergeCell ref="E51:F51"/>
    <mergeCell ref="G9:H9"/>
    <mergeCell ref="C77:D77"/>
    <mergeCell ref="C78:D78"/>
    <mergeCell ref="C79:D79"/>
    <mergeCell ref="E72:F72"/>
    <mergeCell ref="G72:H72"/>
    <mergeCell ref="C80:D80"/>
    <mergeCell ref="C81:D81"/>
    <mergeCell ref="C72:D72"/>
    <mergeCell ref="C73:D73"/>
    <mergeCell ref="C74:D74"/>
    <mergeCell ref="C75:D75"/>
    <mergeCell ref="C76:D76"/>
    <mergeCell ref="G76:H76"/>
    <mergeCell ref="A79:B79"/>
    <mergeCell ref="A80:B80"/>
    <mergeCell ref="U51:V51"/>
    <mergeCell ref="W51:X51"/>
    <mergeCell ref="Y51:Z51"/>
    <mergeCell ref="G51:H51"/>
    <mergeCell ref="I51:J51"/>
    <mergeCell ref="K51:L51"/>
    <mergeCell ref="M51:N51"/>
    <mergeCell ref="O51:P51"/>
    <mergeCell ref="E9:F9"/>
    <mergeCell ref="E10:F10"/>
    <mergeCell ref="E11:F11"/>
    <mergeCell ref="E12:F12"/>
    <mergeCell ref="E13:F13"/>
    <mergeCell ref="E14:F14"/>
    <mergeCell ref="G10:H10"/>
    <mergeCell ref="I10:J10"/>
    <mergeCell ref="K10:L10"/>
    <mergeCell ref="G14:H14"/>
    <mergeCell ref="I14:J14"/>
    <mergeCell ref="K14:L14"/>
    <mergeCell ref="Q10:R10"/>
    <mergeCell ref="G11:H11"/>
    <mergeCell ref="I11:J11"/>
    <mergeCell ref="K11:L11"/>
    <mergeCell ref="Q51:R51"/>
    <mergeCell ref="S51:T51"/>
    <mergeCell ref="G13:H13"/>
    <mergeCell ref="I13:J13"/>
    <mergeCell ref="K13:L13"/>
    <mergeCell ref="M13:N13"/>
    <mergeCell ref="O13:P13"/>
    <mergeCell ref="O14:P14"/>
    <mergeCell ref="S14:T14"/>
    <mergeCell ref="M14:N14"/>
    <mergeCell ref="S16:T16"/>
    <mergeCell ref="I9:J9"/>
    <mergeCell ref="K9:L9"/>
    <mergeCell ref="M9:N9"/>
    <mergeCell ref="O9:P9"/>
    <mergeCell ref="G12:H12"/>
    <mergeCell ref="I12:J12"/>
    <mergeCell ref="K12:L12"/>
    <mergeCell ref="M12:N12"/>
    <mergeCell ref="O12:P12"/>
    <mergeCell ref="M10:N10"/>
    <mergeCell ref="O10:P10"/>
    <mergeCell ref="M11:N11"/>
    <mergeCell ref="O11:P11"/>
    <mergeCell ref="S9:T9"/>
    <mergeCell ref="U9:V9"/>
    <mergeCell ref="W9:X9"/>
    <mergeCell ref="Y9:Z9"/>
    <mergeCell ref="S10:T10"/>
    <mergeCell ref="U10:V10"/>
    <mergeCell ref="W10:X10"/>
    <mergeCell ref="Y10:Z10"/>
    <mergeCell ref="Q13:R13"/>
    <mergeCell ref="Q11:R11"/>
    <mergeCell ref="Q9:R9"/>
    <mergeCell ref="S13:T13"/>
    <mergeCell ref="U13:V13"/>
    <mergeCell ref="W13:X13"/>
    <mergeCell ref="Y13:Z13"/>
    <mergeCell ref="Q12:R12"/>
    <mergeCell ref="U14:V14"/>
    <mergeCell ref="W14:X14"/>
    <mergeCell ref="Y14:Z14"/>
    <mergeCell ref="S11:T11"/>
    <mergeCell ref="U11:V11"/>
    <mergeCell ref="Q14:R14"/>
    <mergeCell ref="Y11:Z11"/>
    <mergeCell ref="S12:T12"/>
    <mergeCell ref="U12:V12"/>
    <mergeCell ref="W12:X12"/>
    <mergeCell ref="Y12:Z12"/>
    <mergeCell ref="I72:J72"/>
    <mergeCell ref="K72:L72"/>
    <mergeCell ref="M72:N72"/>
    <mergeCell ref="Y74:Z74"/>
    <mergeCell ref="E75:F75"/>
    <mergeCell ref="G75:H75"/>
    <mergeCell ref="I75:J75"/>
    <mergeCell ref="K75:L75"/>
    <mergeCell ref="M75:N75"/>
    <mergeCell ref="O75:P75"/>
    <mergeCell ref="Q75:R75"/>
    <mergeCell ref="S75:T75"/>
    <mergeCell ref="U75:V75"/>
    <mergeCell ref="W75:X75"/>
    <mergeCell ref="Y75:Z75"/>
    <mergeCell ref="O74:P74"/>
    <mergeCell ref="Q74:R74"/>
    <mergeCell ref="S74:T74"/>
    <mergeCell ref="U74:V74"/>
    <mergeCell ref="Y72:Z72"/>
    <mergeCell ref="E73:F73"/>
    <mergeCell ref="G73:H73"/>
    <mergeCell ref="I73:J73"/>
    <mergeCell ref="K73:L73"/>
    <mergeCell ref="M73:N73"/>
    <mergeCell ref="O73:P73"/>
    <mergeCell ref="Q73:R73"/>
    <mergeCell ref="S73:T73"/>
    <mergeCell ref="U73:V73"/>
    <mergeCell ref="W73:X73"/>
    <mergeCell ref="Y73:Z73"/>
    <mergeCell ref="O72:P72"/>
    <mergeCell ref="Q72:R72"/>
    <mergeCell ref="S72:T72"/>
    <mergeCell ref="U72:V72"/>
    <mergeCell ref="W72:X72"/>
    <mergeCell ref="W74:X74"/>
    <mergeCell ref="E74:F74"/>
    <mergeCell ref="G74:H74"/>
    <mergeCell ref="I74:J74"/>
    <mergeCell ref="K74:L74"/>
    <mergeCell ref="M74:N74"/>
    <mergeCell ref="Y76:Z76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W77:X77"/>
    <mergeCell ref="Y77:Z77"/>
    <mergeCell ref="O76:P76"/>
    <mergeCell ref="Q76:R76"/>
    <mergeCell ref="S76:T76"/>
    <mergeCell ref="U76:V76"/>
    <mergeCell ref="W76:X76"/>
    <mergeCell ref="E76:F76"/>
    <mergeCell ref="I76:J76"/>
    <mergeCell ref="K76:L76"/>
    <mergeCell ref="M76:N76"/>
    <mergeCell ref="Y78:Z78"/>
    <mergeCell ref="E79:F79"/>
    <mergeCell ref="G79:H79"/>
    <mergeCell ref="I79:J79"/>
    <mergeCell ref="K79:L79"/>
    <mergeCell ref="M79:N79"/>
    <mergeCell ref="O79:P79"/>
    <mergeCell ref="Q79:R79"/>
    <mergeCell ref="S79:T79"/>
    <mergeCell ref="U79:V79"/>
    <mergeCell ref="W79:X79"/>
    <mergeCell ref="Y79:Z79"/>
    <mergeCell ref="O78:P78"/>
    <mergeCell ref="Q78:R78"/>
    <mergeCell ref="S78:T78"/>
    <mergeCell ref="U78:V78"/>
    <mergeCell ref="W78:X78"/>
    <mergeCell ref="E78:F78"/>
    <mergeCell ref="G78:H78"/>
    <mergeCell ref="I78:J78"/>
    <mergeCell ref="K78:L78"/>
    <mergeCell ref="M78:N78"/>
    <mergeCell ref="Y80:Z80"/>
    <mergeCell ref="E81:F81"/>
    <mergeCell ref="G81:H81"/>
    <mergeCell ref="I81:J81"/>
    <mergeCell ref="K81:L81"/>
    <mergeCell ref="M81:N81"/>
    <mergeCell ref="O81:P81"/>
    <mergeCell ref="Q81:R81"/>
    <mergeCell ref="S81:T81"/>
    <mergeCell ref="U81:V81"/>
    <mergeCell ref="W81:X81"/>
    <mergeCell ref="Y81:Z81"/>
    <mergeCell ref="O80:P80"/>
    <mergeCell ref="Q80:R80"/>
    <mergeCell ref="S80:T80"/>
    <mergeCell ref="U80:V80"/>
    <mergeCell ref="W80:X80"/>
    <mergeCell ref="E80:F80"/>
    <mergeCell ref="G80:H80"/>
    <mergeCell ref="I80:J80"/>
    <mergeCell ref="K80:L80"/>
    <mergeCell ref="M80:N80"/>
    <mergeCell ref="S5:T5"/>
    <mergeCell ref="S6:T6"/>
    <mergeCell ref="Q4:R4"/>
    <mergeCell ref="Q5:R5"/>
    <mergeCell ref="Q6:R6"/>
    <mergeCell ref="S4:T4"/>
    <mergeCell ref="U4:V4"/>
    <mergeCell ref="U5:V5"/>
    <mergeCell ref="U6:V6"/>
    <mergeCell ref="W16:X16"/>
    <mergeCell ref="Y16:Z16"/>
    <mergeCell ref="AB3:AC3"/>
    <mergeCell ref="AB4:AC4"/>
    <mergeCell ref="AB5:AC5"/>
    <mergeCell ref="AB6:AC6"/>
    <mergeCell ref="AB7:AC7"/>
    <mergeCell ref="AA51:AB51"/>
    <mergeCell ref="AC51:AD51"/>
    <mergeCell ref="AA16:AB16"/>
    <mergeCell ref="AC16:AD16"/>
    <mergeCell ref="W7:X7"/>
    <mergeCell ref="Y7:Z7"/>
    <mergeCell ref="W11:X11"/>
    <mergeCell ref="W3:X3"/>
    <mergeCell ref="Y3:Z3"/>
    <mergeCell ref="Y4:Z4"/>
    <mergeCell ref="Y5:Z5"/>
    <mergeCell ref="Y6:Z6"/>
    <mergeCell ref="W4:X4"/>
    <mergeCell ref="W5:X5"/>
    <mergeCell ref="W6:X6"/>
    <mergeCell ref="E16:F16"/>
    <mergeCell ref="G16:H16"/>
    <mergeCell ref="I16:J16"/>
    <mergeCell ref="K16:L16"/>
    <mergeCell ref="M16:N16"/>
    <mergeCell ref="O16:P16"/>
    <mergeCell ref="Q16:R16"/>
    <mergeCell ref="U16:V16"/>
    <mergeCell ref="S3:T3"/>
    <mergeCell ref="E7:F7"/>
    <mergeCell ref="G7:H7"/>
    <mergeCell ref="I7:J7"/>
    <mergeCell ref="K7:L7"/>
    <mergeCell ref="M7:N7"/>
    <mergeCell ref="O7:P7"/>
    <mergeCell ref="S7:T7"/>
    <mergeCell ref="U3:V3"/>
    <mergeCell ref="U7:V7"/>
    <mergeCell ref="M4:N4"/>
    <mergeCell ref="M5:N5"/>
    <mergeCell ref="M6:N6"/>
    <mergeCell ref="K4:L4"/>
    <mergeCell ref="K5:L5"/>
    <mergeCell ref="K6:L6"/>
    <mergeCell ref="C3:D3"/>
    <mergeCell ref="E3:F3"/>
    <mergeCell ref="G3:H3"/>
    <mergeCell ref="I3:J3"/>
    <mergeCell ref="K3:L3"/>
    <mergeCell ref="M3:N3"/>
    <mergeCell ref="O3:P3"/>
    <mergeCell ref="Q3:R3"/>
    <mergeCell ref="Q7:R7"/>
    <mergeCell ref="E4:F4"/>
    <mergeCell ref="E5:F5"/>
    <mergeCell ref="E6:F6"/>
    <mergeCell ref="I4:J4"/>
    <mergeCell ref="I5:J5"/>
    <mergeCell ref="I6:J6"/>
    <mergeCell ref="G4:H4"/>
    <mergeCell ref="O4:P4"/>
    <mergeCell ref="O5:P5"/>
    <mergeCell ref="O6:P6"/>
    <mergeCell ref="G5:H5"/>
    <mergeCell ref="G6:H6"/>
  </mergeCells>
  <phoneticPr fontId="3" type="noConversion"/>
  <pageMargins left="0.7" right="0.7" top="0.75" bottom="0.75" header="0.3" footer="0.3"/>
  <pageSetup paperSize="9" scale="73" orientation="landscape" r:id="rId1"/>
  <headerFooter>
    <oddHeader>&amp;L&amp;"맑은 고딕"&amp;11&amp;K000000중요한 것은&amp;"-,굵게"&amp;KFF0000 '얼마만큼 버느냐'&amp;"-,보통"&amp;K01+000보다 &amp;"-,굵게"&amp;KFF0000'어떻게 쓰느냐'&amp;"-,보통"&amp;K01+000입니다. 정직한 재무설계는 당신의 미래를 바꿀 수 있습니다. &amp;C&amp;G</oddHeader>
    <oddFooter>&amp;CCopyright. 포도재무설계 이수원(2isone@podofp.com) &amp;F</oddFooter>
  </headerFooter>
  <ignoredErrors>
    <ignoredError sqref="D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W97"/>
  <sheetViews>
    <sheetView showGridLines="0" zoomScale="80" zoomScaleNormal="80" workbookViewId="0"/>
  </sheetViews>
  <sheetFormatPr defaultColWidth="14" defaultRowHeight="17.399999999999999" outlineLevelCol="1"/>
  <cols>
    <col min="1" max="3" width="14" style="24"/>
    <col min="4" max="4" width="2.3984375" style="163" customWidth="1"/>
    <col min="5" max="5" width="13.3984375" style="24" bestFit="1" customWidth="1"/>
    <col min="6" max="8" width="14" style="24"/>
    <col min="9" max="9" width="11.19921875" style="24" customWidth="1"/>
    <col min="10" max="10" width="10.09765625" style="24" bestFit="1" customWidth="1"/>
    <col min="11" max="11" width="2.3984375" style="1" customWidth="1"/>
    <col min="12" max="12" width="14" style="47"/>
    <col min="15" max="15" width="18.3984375" bestFit="1" customWidth="1"/>
    <col min="16" max="16" width="2.3984375" customWidth="1"/>
    <col min="17" max="17" width="14" style="1"/>
    <col min="18" max="18" width="14" style="1" customWidth="1"/>
    <col min="19" max="20" width="14" style="1" customWidth="1" outlineLevel="1"/>
    <col min="21" max="21" width="14" style="1"/>
    <col min="22" max="22" width="14" style="6"/>
    <col min="23" max="23" width="11.59765625" style="1" customWidth="1"/>
    <col min="24" max="16384" width="14" style="1"/>
  </cols>
  <sheetData>
    <row r="1" spans="1:23" ht="21">
      <c r="A1" s="40" t="s">
        <v>23</v>
      </c>
      <c r="C1" s="358"/>
      <c r="D1" s="358"/>
      <c r="E1" s="358"/>
      <c r="F1" s="358"/>
      <c r="G1" s="351"/>
      <c r="H1" s="351"/>
      <c r="I1" s="351"/>
      <c r="J1" s="190"/>
      <c r="K1" s="41"/>
    </row>
    <row r="2" spans="1:23">
      <c r="K2" s="11"/>
      <c r="L2" s="277" t="s">
        <v>145</v>
      </c>
      <c r="Q2" s="42" t="s">
        <v>216</v>
      </c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120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102</v>
      </c>
      <c r="W3" s="87" t="s">
        <v>132</v>
      </c>
    </row>
    <row r="4" spans="1:23" ht="17.399999999999999" customHeight="1">
      <c r="A4" s="362"/>
      <c r="B4" s="363"/>
      <c r="C4" s="364"/>
      <c r="E4" s="114" t="s">
        <v>116</v>
      </c>
      <c r="F4" s="115" t="s">
        <v>134</v>
      </c>
      <c r="G4" s="115" t="s">
        <v>155</v>
      </c>
      <c r="H4" s="115" t="s">
        <v>156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201</v>
      </c>
      <c r="S4" s="78" t="str">
        <f>VLOOKUP(U4,$D$5:$F$34,2,FALSE)</f>
        <v>고정비</v>
      </c>
      <c r="T4" s="78" t="str">
        <f>VLOOKUP(U4,$D$5:$F$34,3,FALSE)</f>
        <v>주거</v>
      </c>
      <c r="U4" s="79" t="s">
        <v>135</v>
      </c>
      <c r="V4" s="79">
        <v>10000</v>
      </c>
      <c r="W4" s="80"/>
    </row>
    <row r="5" spans="1:23">
      <c r="A5" s="365"/>
      <c r="B5" s="366"/>
      <c r="C5" s="367"/>
      <c r="D5" s="165" t="str">
        <f>현금흐름!$B18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 t="shared" ref="H5:H13" si="0">SUMIF(U:U,G5,V:V)</f>
        <v>10000</v>
      </c>
      <c r="I5" s="264">
        <f>H5/현금흐름!C18</f>
        <v>0.1</v>
      </c>
      <c r="J5" s="267">
        <f>현금흐름!C18-H5</f>
        <v>90000</v>
      </c>
      <c r="K5" s="13"/>
      <c r="L5" s="73"/>
      <c r="M5" s="74" t="s">
        <v>150</v>
      </c>
      <c r="N5" s="75">
        <v>10000</v>
      </c>
      <c r="O5" s="76" t="s">
        <v>184</v>
      </c>
      <c r="Q5" s="50"/>
      <c r="R5" s="20" t="s">
        <v>200</v>
      </c>
      <c r="S5" s="78" t="str">
        <f t="shared" ref="S5:S34" si="1">VLOOKUP(U5,$D$5:$F$34,2,FALSE)</f>
        <v>고정비</v>
      </c>
      <c r="T5" s="78" t="str">
        <f t="shared" ref="T5:T34" si="2">VLOOKUP(U5,$D$5:$F$34,3,FALSE)</f>
        <v>주거</v>
      </c>
      <c r="U5" s="43" t="s">
        <v>67</v>
      </c>
      <c r="V5" s="43">
        <v>20000</v>
      </c>
      <c r="W5" s="21"/>
    </row>
    <row r="6" spans="1:23">
      <c r="A6" s="365"/>
      <c r="B6" s="366"/>
      <c r="C6" s="367"/>
      <c r="D6" s="165" t="str">
        <f>현금흐름!$B19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si="0"/>
        <v>20000</v>
      </c>
      <c r="I6" s="264">
        <f>H6/현금흐름!C19</f>
        <v>0.2</v>
      </c>
      <c r="J6" s="266">
        <f>현금흐름!C19-H6</f>
        <v>80000</v>
      </c>
      <c r="K6" s="13"/>
      <c r="L6" s="56"/>
      <c r="M6" s="33" t="s">
        <v>208</v>
      </c>
      <c r="N6" s="17">
        <v>10000</v>
      </c>
      <c r="O6" s="18"/>
      <c r="Q6" s="50"/>
      <c r="R6" s="20" t="s">
        <v>199</v>
      </c>
      <c r="S6" s="78" t="str">
        <f t="shared" si="1"/>
        <v>고정비</v>
      </c>
      <c r="T6" s="78" t="str">
        <f t="shared" si="2"/>
        <v>통신</v>
      </c>
      <c r="U6" s="43" t="s">
        <v>119</v>
      </c>
      <c r="V6" s="79">
        <v>10000</v>
      </c>
      <c r="W6" s="21"/>
    </row>
    <row r="7" spans="1:23">
      <c r="A7" s="365"/>
      <c r="B7" s="366"/>
      <c r="C7" s="367"/>
      <c r="D7" s="165" t="str">
        <f>현금흐름!$B20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0"/>
        <v>10000</v>
      </c>
      <c r="I7" s="264">
        <f>H7/현금흐름!C20</f>
        <v>0.1</v>
      </c>
      <c r="J7" s="266">
        <f>현금흐름!C20-H7</f>
        <v>90000</v>
      </c>
      <c r="K7" s="13"/>
      <c r="L7" s="56"/>
      <c r="M7" s="33"/>
      <c r="N7" s="17"/>
      <c r="O7" s="18"/>
      <c r="Q7" s="50"/>
      <c r="R7" s="20" t="s">
        <v>198</v>
      </c>
      <c r="S7" s="78" t="str">
        <f t="shared" si="1"/>
        <v>고정비</v>
      </c>
      <c r="T7" s="78" t="str">
        <f t="shared" si="2"/>
        <v>통신</v>
      </c>
      <c r="U7" s="43" t="s">
        <v>136</v>
      </c>
      <c r="V7" s="43">
        <v>20000</v>
      </c>
      <c r="W7" s="21"/>
    </row>
    <row r="8" spans="1:23">
      <c r="A8" s="365"/>
      <c r="B8" s="366"/>
      <c r="C8" s="367"/>
      <c r="D8" s="165" t="str">
        <f>현금흐름!$B21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0"/>
        <v>20000</v>
      </c>
      <c r="I8" s="264">
        <f>H8/현금흐름!C21</f>
        <v>0.2</v>
      </c>
      <c r="J8" s="266">
        <f>현금흐름!C21-H8</f>
        <v>80000</v>
      </c>
      <c r="K8" s="13"/>
      <c r="L8" s="56"/>
      <c r="M8" s="33"/>
      <c r="N8" s="17"/>
      <c r="O8" s="18"/>
      <c r="Q8" s="50">
        <v>45293</v>
      </c>
      <c r="R8" s="20" t="s">
        <v>206</v>
      </c>
      <c r="S8" s="78" t="str">
        <f t="shared" si="1"/>
        <v>고정비</v>
      </c>
      <c r="T8" s="78" t="str">
        <f t="shared" si="2"/>
        <v>보험</v>
      </c>
      <c r="U8" s="43" t="s">
        <v>137</v>
      </c>
      <c r="V8" s="79">
        <v>10000</v>
      </c>
      <c r="W8" s="21"/>
    </row>
    <row r="9" spans="1:23">
      <c r="A9" s="365"/>
      <c r="B9" s="366"/>
      <c r="C9" s="367"/>
      <c r="D9" s="165" t="str">
        <f>현금흐름!$B22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0"/>
        <v>10000</v>
      </c>
      <c r="I9" s="264">
        <f>H9/현금흐름!C22</f>
        <v>0.1</v>
      </c>
      <c r="J9" s="266">
        <f>현금흐름!C22-H9</f>
        <v>90000</v>
      </c>
      <c r="K9" s="13"/>
      <c r="L9" s="56"/>
      <c r="M9" s="33"/>
      <c r="N9" s="17"/>
      <c r="O9" s="18"/>
      <c r="Q9" s="50"/>
      <c r="R9" s="20" t="s">
        <v>62</v>
      </c>
      <c r="S9" s="78" t="str">
        <f t="shared" si="1"/>
        <v>고정비</v>
      </c>
      <c r="T9" s="78" t="str">
        <f t="shared" si="2"/>
        <v>이자</v>
      </c>
      <c r="U9" s="43" t="s">
        <v>71</v>
      </c>
      <c r="V9" s="43">
        <v>20000</v>
      </c>
      <c r="W9" s="21"/>
    </row>
    <row r="10" spans="1:23">
      <c r="A10" s="365"/>
      <c r="B10" s="366"/>
      <c r="C10" s="367"/>
      <c r="D10" s="165" t="str">
        <f>현금흐름!$B23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0"/>
        <v>20000</v>
      </c>
      <c r="I10" s="264">
        <f>H10/현금흐름!C23</f>
        <v>0.2</v>
      </c>
      <c r="J10" s="266">
        <f>현금흐름!C23-H10</f>
        <v>80000</v>
      </c>
      <c r="K10" s="13"/>
      <c r="L10" s="56"/>
      <c r="M10" s="16"/>
      <c r="N10" s="17"/>
      <c r="O10" s="18"/>
      <c r="Q10" s="50">
        <v>45294</v>
      </c>
      <c r="R10" s="20" t="s">
        <v>207</v>
      </c>
      <c r="S10" s="78" t="str">
        <f t="shared" si="1"/>
        <v>고정비</v>
      </c>
      <c r="T10" s="78" t="str">
        <f t="shared" si="2"/>
        <v>이자</v>
      </c>
      <c r="U10" s="43" t="s">
        <v>73</v>
      </c>
      <c r="V10" s="79">
        <v>10000</v>
      </c>
      <c r="W10" s="21"/>
    </row>
    <row r="11" spans="1:23">
      <c r="A11" s="368"/>
      <c r="B11" s="369"/>
      <c r="C11" s="370"/>
      <c r="D11" s="165" t="str">
        <f>현금흐름!$B24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0"/>
        <v>10000</v>
      </c>
      <c r="I11" s="264">
        <f>H11/현금흐름!C24</f>
        <v>0.1</v>
      </c>
      <c r="J11" s="266">
        <f>현금흐름!C24-H11</f>
        <v>90000</v>
      </c>
      <c r="K11" s="13"/>
      <c r="L11" s="56"/>
      <c r="M11" s="16"/>
      <c r="N11" s="17"/>
      <c r="O11" s="18"/>
      <c r="Q11" s="50"/>
      <c r="R11" s="78" t="s">
        <v>201</v>
      </c>
      <c r="S11" s="78" t="str">
        <f t="shared" si="1"/>
        <v>고정비</v>
      </c>
      <c r="T11" s="78" t="str">
        <f t="shared" si="2"/>
        <v>교통</v>
      </c>
      <c r="U11" s="43" t="s">
        <v>131</v>
      </c>
      <c r="V11" s="43">
        <v>20000</v>
      </c>
      <c r="W11" s="21"/>
    </row>
    <row r="12" spans="1:23">
      <c r="D12" s="165" t="str">
        <f>현금흐름!$B25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0"/>
        <v>20000</v>
      </c>
      <c r="I12" s="264">
        <f>H12/현금흐름!C25</f>
        <v>0.2</v>
      </c>
      <c r="J12" s="266">
        <f>현금흐름!C25-H12</f>
        <v>80000</v>
      </c>
      <c r="K12" s="13"/>
      <c r="L12" s="56"/>
      <c r="M12" s="16"/>
      <c r="N12" s="17"/>
      <c r="O12" s="18"/>
      <c r="Q12" s="50">
        <v>45295</v>
      </c>
      <c r="R12" s="20" t="s">
        <v>200</v>
      </c>
      <c r="S12" s="78" t="str">
        <f t="shared" si="1"/>
        <v>고정비</v>
      </c>
      <c r="T12" s="78" t="str">
        <f t="shared" si="2"/>
        <v>기타</v>
      </c>
      <c r="U12" s="43" t="s">
        <v>109</v>
      </c>
      <c r="V12" s="79">
        <v>10000</v>
      </c>
      <c r="W12" s="21"/>
    </row>
    <row r="13" spans="1:23">
      <c r="A13" s="352" t="s">
        <v>0</v>
      </c>
      <c r="B13" s="353"/>
      <c r="C13" s="354"/>
      <c r="D13" s="165" t="str">
        <f>현금흐름!$B26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0"/>
        <v>10000</v>
      </c>
      <c r="I13" s="264">
        <f>H13/현금흐름!C26</f>
        <v>0.1</v>
      </c>
      <c r="J13" s="266">
        <f>현금흐름!C26-H13</f>
        <v>90000</v>
      </c>
      <c r="K13" s="13"/>
      <c r="L13" s="56"/>
      <c r="M13" s="16"/>
      <c r="N13" s="17"/>
      <c r="O13" s="18"/>
      <c r="Q13" s="50">
        <v>45296</v>
      </c>
      <c r="R13" s="20" t="s">
        <v>199</v>
      </c>
      <c r="S13" s="78" t="str">
        <f t="shared" si="1"/>
        <v>변동비</v>
      </c>
      <c r="T13" s="78" t="str">
        <f t="shared" si="2"/>
        <v>차량</v>
      </c>
      <c r="U13" s="43" t="s">
        <v>127</v>
      </c>
      <c r="V13" s="43">
        <v>20000</v>
      </c>
      <c r="W13" s="21"/>
    </row>
    <row r="14" spans="1:23">
      <c r="A14" s="63" t="s">
        <v>101</v>
      </c>
      <c r="B14" s="64" t="s">
        <v>102</v>
      </c>
      <c r="C14" s="65" t="s">
        <v>103</v>
      </c>
      <c r="D14" s="165">
        <f>현금흐름!$B27</f>
        <v>0</v>
      </c>
      <c r="E14" s="149"/>
      <c r="F14" s="371" t="s">
        <v>108</v>
      </c>
      <c r="G14" s="372"/>
      <c r="H14" s="259">
        <f>SUM(H5:H13)</f>
        <v>130000</v>
      </c>
      <c r="I14" s="271">
        <f>H14/현금흐름!C27</f>
        <v>0.14444444444444443</v>
      </c>
      <c r="J14" s="274">
        <f>현금흐름!C27-H14</f>
        <v>770000</v>
      </c>
      <c r="K14" s="13"/>
      <c r="L14" s="56"/>
      <c r="M14" s="16"/>
      <c r="N14" s="17"/>
      <c r="O14" s="18"/>
      <c r="Q14" s="50">
        <v>45297</v>
      </c>
      <c r="R14" s="20" t="s">
        <v>198</v>
      </c>
      <c r="S14" s="78" t="str">
        <f t="shared" si="1"/>
        <v>변동비</v>
      </c>
      <c r="T14" s="78" t="str">
        <f t="shared" si="2"/>
        <v>차량</v>
      </c>
      <c r="U14" s="43" t="s">
        <v>69</v>
      </c>
      <c r="V14" s="79">
        <v>10000</v>
      </c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ref="H15:H34" si="3">SUMIF(U:U,G15,V:V)</f>
        <v>20000</v>
      </c>
      <c r="I15" s="265">
        <f>H15/현금흐름!C28</f>
        <v>0.2</v>
      </c>
      <c r="J15" s="266">
        <f>현금흐름!C28-H15</f>
        <v>80000</v>
      </c>
      <c r="K15" s="14"/>
      <c r="L15" s="56"/>
      <c r="M15" s="16"/>
      <c r="N15" s="17"/>
      <c r="O15" s="18"/>
      <c r="Q15" s="50">
        <v>45298</v>
      </c>
      <c r="R15" s="20" t="s">
        <v>206</v>
      </c>
      <c r="S15" s="78" t="str">
        <f t="shared" si="1"/>
        <v>변동비</v>
      </c>
      <c r="T15" s="78" t="str">
        <f t="shared" si="2"/>
        <v>차량</v>
      </c>
      <c r="U15" s="43" t="s">
        <v>129</v>
      </c>
      <c r="V15" s="43">
        <v>20000</v>
      </c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3"/>
        <v>10000</v>
      </c>
      <c r="I16" s="265">
        <f>H16/현금흐름!C29</f>
        <v>0.1</v>
      </c>
      <c r="J16" s="266">
        <f>현금흐름!C29-H16</f>
        <v>90000</v>
      </c>
      <c r="K16" s="13"/>
      <c r="L16" s="57"/>
      <c r="M16" s="58" t="s">
        <v>18</v>
      </c>
      <c r="N16" s="59">
        <f>SUM(N4:N15)</f>
        <v>30000</v>
      </c>
      <c r="O16" s="60"/>
      <c r="Q16" s="50">
        <v>45299</v>
      </c>
      <c r="R16" s="20" t="s">
        <v>62</v>
      </c>
      <c r="S16" s="78" t="str">
        <f t="shared" si="1"/>
        <v>변동비</v>
      </c>
      <c r="T16" s="78" t="str">
        <f t="shared" si="2"/>
        <v>식비</v>
      </c>
      <c r="U16" s="43" t="s">
        <v>138</v>
      </c>
      <c r="V16" s="79">
        <v>10000</v>
      </c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3"/>
        <v>20000</v>
      </c>
      <c r="I17" s="265">
        <f>H17/현금흐름!C30</f>
        <v>0.2</v>
      </c>
      <c r="J17" s="266">
        <f>현금흐름!C30-H17</f>
        <v>80000</v>
      </c>
      <c r="K17" s="13"/>
      <c r="Q17" s="50">
        <v>45300</v>
      </c>
      <c r="R17" s="20" t="s">
        <v>207</v>
      </c>
      <c r="S17" s="78" t="str">
        <f t="shared" si="1"/>
        <v>변동비</v>
      </c>
      <c r="T17" s="78" t="str">
        <f t="shared" si="2"/>
        <v>식비</v>
      </c>
      <c r="U17" s="43" t="s">
        <v>111</v>
      </c>
      <c r="V17" s="43">
        <v>20000</v>
      </c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3"/>
        <v>10000</v>
      </c>
      <c r="I18" s="265">
        <f>H18/현금흐름!C31</f>
        <v>0.1</v>
      </c>
      <c r="J18" s="266">
        <f>현금흐름!C31-H18</f>
        <v>90000</v>
      </c>
      <c r="K18" s="13"/>
      <c r="L18" s="277" t="s">
        <v>118</v>
      </c>
      <c r="Q18" s="50">
        <v>45301</v>
      </c>
      <c r="R18" s="78" t="s">
        <v>201</v>
      </c>
      <c r="S18" s="78" t="str">
        <f t="shared" si="1"/>
        <v>변동비</v>
      </c>
      <c r="T18" s="78" t="str">
        <f t="shared" si="2"/>
        <v>식비</v>
      </c>
      <c r="U18" s="43" t="s">
        <v>76</v>
      </c>
      <c r="V18" s="79">
        <v>10000</v>
      </c>
      <c r="W18" s="21"/>
    </row>
    <row r="19" spans="1:23">
      <c r="D19" s="165" t="str">
        <f>현금흐름!$B32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3"/>
        <v>20000</v>
      </c>
      <c r="I19" s="265">
        <f>H19/현금흐름!C32</f>
        <v>0.2</v>
      </c>
      <c r="J19" s="266">
        <f>현금흐름!C32-H19</f>
        <v>80000</v>
      </c>
      <c r="K19" s="13"/>
      <c r="L19" s="81" t="s">
        <v>46</v>
      </c>
      <c r="M19" s="82" t="s">
        <v>28</v>
      </c>
      <c r="N19" s="82" t="s">
        <v>29</v>
      </c>
      <c r="O19" s="83" t="s">
        <v>120</v>
      </c>
      <c r="Q19" s="50">
        <v>45302</v>
      </c>
      <c r="R19" s="20" t="s">
        <v>200</v>
      </c>
      <c r="S19" s="78" t="str">
        <f t="shared" si="1"/>
        <v>변동비</v>
      </c>
      <c r="T19" s="78" t="str">
        <f t="shared" si="2"/>
        <v>취미</v>
      </c>
      <c r="U19" s="43" t="s">
        <v>78</v>
      </c>
      <c r="V19" s="43">
        <v>20000</v>
      </c>
      <c r="W19" s="21"/>
    </row>
    <row r="20" spans="1:23">
      <c r="A20" s="373" t="s">
        <v>25</v>
      </c>
      <c r="B20" s="374"/>
      <c r="C20" s="375"/>
      <c r="D20" s="165" t="str">
        <f>현금흐름!$B33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3"/>
        <v>10000</v>
      </c>
      <c r="I20" s="265">
        <f>H20/현금흐름!C33</f>
        <v>0.1</v>
      </c>
      <c r="J20" s="266">
        <f>현금흐름!C33-H20</f>
        <v>90000</v>
      </c>
      <c r="K20" s="13"/>
      <c r="L20" s="73">
        <v>45296</v>
      </c>
      <c r="M20" s="74" t="s">
        <v>150</v>
      </c>
      <c r="N20" s="75">
        <v>10000</v>
      </c>
      <c r="O20" s="76"/>
      <c r="Q20" s="50">
        <v>45303</v>
      </c>
      <c r="R20" s="20" t="s">
        <v>199</v>
      </c>
      <c r="S20" s="78" t="str">
        <f t="shared" si="1"/>
        <v>변동비</v>
      </c>
      <c r="T20" s="78" t="str">
        <f t="shared" si="2"/>
        <v>취미</v>
      </c>
      <c r="U20" s="43" t="s">
        <v>80</v>
      </c>
      <c r="V20" s="79">
        <v>10000</v>
      </c>
      <c r="W20" s="21"/>
    </row>
    <row r="21" spans="1:23">
      <c r="A21" s="88" t="s">
        <v>122</v>
      </c>
      <c r="B21" s="89" t="s">
        <v>102</v>
      </c>
      <c r="C21" s="90" t="s">
        <v>103</v>
      </c>
      <c r="D21" s="165" t="str">
        <f>현금흐름!$B34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3"/>
        <v>20000</v>
      </c>
      <c r="I21" s="265">
        <f>H21/현금흐름!C34</f>
        <v>0.2</v>
      </c>
      <c r="J21" s="266">
        <f>현금흐름!C34-H21</f>
        <v>80000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 t="s">
        <v>198</v>
      </c>
      <c r="S21" s="78" t="str">
        <f t="shared" si="1"/>
        <v>변동비</v>
      </c>
      <c r="T21" s="78" t="str">
        <f t="shared" si="2"/>
        <v>취미</v>
      </c>
      <c r="U21" s="43" t="s">
        <v>205</v>
      </c>
      <c r="V21" s="43">
        <v>20000</v>
      </c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3"/>
        <v>10000</v>
      </c>
      <c r="I22" s="265">
        <f>H22/현금흐름!C35</f>
        <v>0.1</v>
      </c>
      <c r="J22" s="266">
        <f>현금흐름!C35-H22</f>
        <v>90000</v>
      </c>
      <c r="K22" s="13"/>
      <c r="L22" s="56"/>
      <c r="M22" s="33"/>
      <c r="N22" s="17"/>
      <c r="O22" s="18"/>
      <c r="Q22" s="50"/>
      <c r="R22" s="20" t="s">
        <v>206</v>
      </c>
      <c r="S22" s="78" t="str">
        <f t="shared" si="1"/>
        <v>변동비</v>
      </c>
      <c r="T22" s="78" t="str">
        <f t="shared" si="2"/>
        <v>개발</v>
      </c>
      <c r="U22" s="44" t="s">
        <v>75</v>
      </c>
      <c r="V22" s="79">
        <v>10000</v>
      </c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3"/>
        <v>20000</v>
      </c>
      <c r="I23" s="265">
        <f>H23/현금흐름!C36</f>
        <v>0.2</v>
      </c>
      <c r="J23" s="266">
        <f>현금흐름!C36-H23</f>
        <v>80000</v>
      </c>
      <c r="K23" s="13"/>
      <c r="L23" s="56"/>
      <c r="M23" s="33"/>
      <c r="N23" s="17"/>
      <c r="O23" s="18"/>
      <c r="Q23" s="50"/>
      <c r="R23" s="20" t="s">
        <v>62</v>
      </c>
      <c r="S23" s="78" t="str">
        <f t="shared" si="1"/>
        <v>변동비</v>
      </c>
      <c r="T23" s="78" t="str">
        <f t="shared" si="2"/>
        <v>개발</v>
      </c>
      <c r="U23" s="44" t="s">
        <v>94</v>
      </c>
      <c r="V23" s="43">
        <v>20000</v>
      </c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3"/>
        <v>10000</v>
      </c>
      <c r="I24" s="265">
        <f>H24/현금흐름!C37</f>
        <v>1</v>
      </c>
      <c r="J24" s="266">
        <f>현금흐름!C37-H24</f>
        <v>0</v>
      </c>
      <c r="K24" s="13"/>
      <c r="L24" s="56"/>
      <c r="M24" s="33"/>
      <c r="N24" s="17"/>
      <c r="O24" s="18"/>
      <c r="Q24" s="50"/>
      <c r="R24" s="20" t="s">
        <v>207</v>
      </c>
      <c r="S24" s="78" t="str">
        <f t="shared" si="1"/>
        <v>변동비</v>
      </c>
      <c r="T24" s="78" t="str">
        <f t="shared" si="2"/>
        <v>꾸밈</v>
      </c>
      <c r="U24" s="44" t="s">
        <v>139</v>
      </c>
      <c r="V24" s="79">
        <v>10000</v>
      </c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3"/>
        <v>20000</v>
      </c>
      <c r="I25" s="265">
        <f>H25/현금흐름!C38</f>
        <v>2</v>
      </c>
      <c r="J25" s="266">
        <f>현금흐름!C38-H25</f>
        <v>-10000</v>
      </c>
      <c r="K25" s="13"/>
      <c r="L25" s="56"/>
      <c r="M25" s="33"/>
      <c r="N25" s="17"/>
      <c r="O25" s="18"/>
      <c r="Q25" s="50"/>
      <c r="R25" s="78" t="s">
        <v>201</v>
      </c>
      <c r="S25" s="78" t="str">
        <f t="shared" si="1"/>
        <v>변동비</v>
      </c>
      <c r="T25" s="78" t="str">
        <f t="shared" si="2"/>
        <v>꾸밈</v>
      </c>
      <c r="U25" s="44" t="s">
        <v>140</v>
      </c>
      <c r="V25" s="43">
        <v>20000</v>
      </c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3"/>
        <v>10000</v>
      </c>
      <c r="I26" s="265">
        <f>H26/현금흐름!C39</f>
        <v>1</v>
      </c>
      <c r="J26" s="266">
        <f>현금흐름!C39-H26</f>
        <v>0</v>
      </c>
      <c r="K26" s="13"/>
      <c r="L26" s="56"/>
      <c r="M26" s="16"/>
      <c r="N26" s="17"/>
      <c r="O26" s="18"/>
      <c r="Q26" s="50">
        <v>45313</v>
      </c>
      <c r="R26" s="20" t="s">
        <v>200</v>
      </c>
      <c r="S26" s="78" t="str">
        <f t="shared" si="1"/>
        <v>변동비</v>
      </c>
      <c r="T26" s="78" t="str">
        <f t="shared" si="2"/>
        <v>관계</v>
      </c>
      <c r="U26" s="44" t="s">
        <v>84</v>
      </c>
      <c r="V26" s="79">
        <v>10000</v>
      </c>
      <c r="W26" s="21"/>
    </row>
    <row r="27" spans="1:23">
      <c r="D27" s="165" t="str">
        <f>현금흐름!$B40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3"/>
        <v>20000</v>
      </c>
      <c r="I27" s="265">
        <f>H27/현금흐름!C40</f>
        <v>2</v>
      </c>
      <c r="J27" s="266">
        <f>현금흐름!C40-H27</f>
        <v>-10000</v>
      </c>
      <c r="K27" s="14"/>
      <c r="L27" s="56"/>
      <c r="M27" s="16"/>
      <c r="N27" s="17"/>
      <c r="O27" s="18"/>
      <c r="Q27" s="50"/>
      <c r="R27" s="20" t="s">
        <v>199</v>
      </c>
      <c r="S27" s="78" t="str">
        <f t="shared" si="1"/>
        <v>변동비</v>
      </c>
      <c r="T27" s="78" t="str">
        <f t="shared" si="2"/>
        <v>관계</v>
      </c>
      <c r="U27" s="44" t="s">
        <v>83</v>
      </c>
      <c r="V27" s="43">
        <v>20000</v>
      </c>
      <c r="W27" s="21"/>
    </row>
    <row r="28" spans="1:23">
      <c r="A28" s="348" t="s">
        <v>19</v>
      </c>
      <c r="B28" s="349"/>
      <c r="C28" s="350"/>
      <c r="D28" s="165" t="str">
        <f>현금흐름!$B41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3"/>
        <v>10000</v>
      </c>
      <c r="I28" s="265">
        <f>H28/현금흐름!C41</f>
        <v>1</v>
      </c>
      <c r="J28" s="266">
        <f>현금흐름!C41-H28</f>
        <v>0</v>
      </c>
      <c r="K28" s="15"/>
      <c r="L28" s="56"/>
      <c r="M28" s="16"/>
      <c r="N28" s="17"/>
      <c r="O28" s="18"/>
      <c r="Q28" s="50"/>
      <c r="R28" s="20" t="s">
        <v>198</v>
      </c>
      <c r="S28" s="78" t="str">
        <f t="shared" si="1"/>
        <v>변동비</v>
      </c>
      <c r="T28" s="78" t="str">
        <f t="shared" si="2"/>
        <v>의료</v>
      </c>
      <c r="U28" s="44" t="s">
        <v>86</v>
      </c>
      <c r="V28" s="79">
        <v>10000</v>
      </c>
      <c r="W28" s="21"/>
    </row>
    <row r="29" spans="1:23">
      <c r="A29" s="95" t="str">
        <f>현금흐름!A73</f>
        <v>신한 더모아</v>
      </c>
      <c r="B29" s="96">
        <f>SUMIF(R:R,A29,V:V)</f>
        <v>60000</v>
      </c>
      <c r="C29" s="71">
        <f t="shared" ref="C29:C35" si="4">B29/$B$36</f>
        <v>0.15</v>
      </c>
      <c r="D29" s="165" t="str">
        <f>현금흐름!$B42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3"/>
        <v>20000</v>
      </c>
      <c r="I29" s="265">
        <f>H29/현금흐름!C42</f>
        <v>2</v>
      </c>
      <c r="J29" s="266">
        <f>현금흐름!C42-H29</f>
        <v>-10000</v>
      </c>
      <c r="K29" s="11"/>
      <c r="L29" s="56"/>
      <c r="M29" s="16"/>
      <c r="N29" s="17"/>
      <c r="O29" s="18"/>
      <c r="Q29" s="50"/>
      <c r="R29" s="20" t="s">
        <v>206</v>
      </c>
      <c r="S29" s="78" t="str">
        <f t="shared" si="1"/>
        <v>변동비</v>
      </c>
      <c r="T29" s="78" t="str">
        <f t="shared" si="2"/>
        <v>복순</v>
      </c>
      <c r="U29" s="44" t="s">
        <v>113</v>
      </c>
      <c r="V29" s="43">
        <v>20000</v>
      </c>
      <c r="W29" s="21"/>
    </row>
    <row r="30" spans="1:23">
      <c r="A30" s="91" t="str">
        <f>현금흐름!A74</f>
        <v>현대 네이버</v>
      </c>
      <c r="B30" s="26">
        <f t="shared" ref="B30:B35" si="5">SUMIF(R:R,A30,V:V)</f>
        <v>60000</v>
      </c>
      <c r="C30" s="62">
        <f t="shared" si="4"/>
        <v>0.15</v>
      </c>
      <c r="D30" s="165" t="str">
        <f>현금흐름!$B43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3"/>
        <v>10000</v>
      </c>
      <c r="I30" s="265">
        <f>H30/현금흐름!C43</f>
        <v>1</v>
      </c>
      <c r="J30" s="266">
        <f>현금흐름!C43-H30</f>
        <v>0</v>
      </c>
      <c r="K30" s="11"/>
      <c r="L30" s="56"/>
      <c r="M30" s="16"/>
      <c r="N30" s="17"/>
      <c r="O30" s="18"/>
      <c r="Q30" s="50">
        <v>45317</v>
      </c>
      <c r="R30" s="20" t="s">
        <v>62</v>
      </c>
      <c r="S30" s="78" t="str">
        <f t="shared" si="1"/>
        <v>변동비</v>
      </c>
      <c r="T30" s="78" t="str">
        <f t="shared" si="2"/>
        <v>복순</v>
      </c>
      <c r="U30" s="44" t="s">
        <v>92</v>
      </c>
      <c r="V30" s="79">
        <v>10000</v>
      </c>
      <c r="W30" s="21"/>
    </row>
    <row r="31" spans="1:23">
      <c r="A31" s="91" t="str">
        <f>현금흐름!A75</f>
        <v>국민 노리체크</v>
      </c>
      <c r="B31" s="26">
        <f t="shared" si="5"/>
        <v>60000</v>
      </c>
      <c r="C31" s="62">
        <f t="shared" si="4"/>
        <v>0.15</v>
      </c>
      <c r="D31" s="165" t="str">
        <f>현금흐름!$B44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3"/>
        <v>20000</v>
      </c>
      <c r="I31" s="265">
        <f>H31/현금흐름!C44</f>
        <v>2</v>
      </c>
      <c r="J31" s="266">
        <f>현금흐름!C44-H31</f>
        <v>-10000</v>
      </c>
      <c r="K31" s="11"/>
      <c r="L31" s="56"/>
      <c r="M31" s="16"/>
      <c r="N31" s="17"/>
      <c r="O31" s="18"/>
      <c r="Q31" s="50"/>
      <c r="R31" s="20" t="s">
        <v>207</v>
      </c>
      <c r="S31" s="78" t="str">
        <f t="shared" si="1"/>
        <v>변동비</v>
      </c>
      <c r="T31" s="78" t="str">
        <f t="shared" si="2"/>
        <v>생활</v>
      </c>
      <c r="U31" s="44" t="s">
        <v>89</v>
      </c>
      <c r="V31" s="79"/>
      <c r="W31" s="21"/>
    </row>
    <row r="32" spans="1:23">
      <c r="A32" s="91" t="str">
        <f>현금흐름!A76</f>
        <v>우리 카드의 정석</v>
      </c>
      <c r="B32" s="26">
        <f t="shared" si="5"/>
        <v>60000</v>
      </c>
      <c r="C32" s="62">
        <f t="shared" si="4"/>
        <v>0.15</v>
      </c>
      <c r="D32" s="165" t="str">
        <f>현금흐름!$B45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3"/>
        <v>10000</v>
      </c>
      <c r="I32" s="265">
        <f>H32/현금흐름!C45</f>
        <v>1</v>
      </c>
      <c r="J32" s="266">
        <f>현금흐름!C45-H32</f>
        <v>0</v>
      </c>
      <c r="L32" s="57"/>
      <c r="M32" s="58" t="s">
        <v>18</v>
      </c>
      <c r="N32" s="59">
        <f>SUM(N20:N31)</f>
        <v>20000</v>
      </c>
      <c r="O32" s="60"/>
      <c r="Q32" s="50"/>
      <c r="R32" s="20" t="s">
        <v>207</v>
      </c>
      <c r="S32" s="78" t="str">
        <f t="shared" si="1"/>
        <v>변동비</v>
      </c>
      <c r="T32" s="78" t="str">
        <f t="shared" si="2"/>
        <v>생활</v>
      </c>
      <c r="U32" s="44" t="s">
        <v>104</v>
      </c>
      <c r="V32" s="43"/>
      <c r="W32" s="21"/>
    </row>
    <row r="33" spans="1:23">
      <c r="A33" s="91" t="str">
        <f>현금흐름!A77</f>
        <v>지역사랑상품권</v>
      </c>
      <c r="B33" s="26">
        <f t="shared" si="5"/>
        <v>60000</v>
      </c>
      <c r="C33" s="62">
        <f t="shared" si="4"/>
        <v>0.15</v>
      </c>
      <c r="D33" s="165" t="str">
        <f>현금흐름!$B46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3"/>
        <v>0</v>
      </c>
      <c r="I33" s="265">
        <f>H33/현금흐름!C46</f>
        <v>0</v>
      </c>
      <c r="J33" s="266">
        <f>현금흐름!C46-H33</f>
        <v>10000</v>
      </c>
      <c r="Q33" s="50"/>
      <c r="R33" s="20"/>
      <c r="S33" s="78">
        <f t="shared" si="1"/>
        <v>0</v>
      </c>
      <c r="T33" s="78" t="str">
        <f t="shared" si="2"/>
        <v>소계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5"/>
        <v>60000</v>
      </c>
      <c r="C34" s="62">
        <f t="shared" si="4"/>
        <v>0.15</v>
      </c>
      <c r="D34" s="165" t="str">
        <f>현금흐름!$B47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3"/>
        <v>0</v>
      </c>
      <c r="I34" s="265">
        <f>H34/현금흐름!C47</f>
        <v>0</v>
      </c>
      <c r="J34" s="266">
        <f>현금흐름!C47-H34</f>
        <v>10000</v>
      </c>
      <c r="Q34" s="50"/>
      <c r="R34" s="20"/>
      <c r="S34" s="78">
        <f t="shared" si="1"/>
        <v>0</v>
      </c>
      <c r="T34" s="78" t="str">
        <f t="shared" si="2"/>
        <v>소계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5"/>
        <v>40000</v>
      </c>
      <c r="C35" s="62">
        <f t="shared" si="4"/>
        <v>0.1</v>
      </c>
      <c r="D35" s="165">
        <f>현금흐름!$B48</f>
        <v>0</v>
      </c>
      <c r="E35" s="154"/>
      <c r="F35" s="379" t="s">
        <v>108</v>
      </c>
      <c r="G35" s="380"/>
      <c r="H35" s="262">
        <f>SUM(H15:H34)</f>
        <v>270000</v>
      </c>
      <c r="I35" s="272">
        <f>H35/현금흐름!C48</f>
        <v>0.26732673267326734</v>
      </c>
      <c r="J35" s="273">
        <f>현금흐름!C48-H35</f>
        <v>740000</v>
      </c>
      <c r="Q35" s="50"/>
      <c r="R35" s="20"/>
      <c r="S35" s="78">
        <f t="shared" ref="S35:S67" si="6">VLOOKUP(U35,$D$5:$F$34,2,FALSE)</f>
        <v>0</v>
      </c>
      <c r="T35" s="78" t="str">
        <f t="shared" ref="T35:T67" si="7">VLOOKUP(U35,$D$5:$F$34,3,FALSE)</f>
        <v>소계</v>
      </c>
      <c r="U35" s="44"/>
      <c r="V35" s="43"/>
      <c r="W35" s="21"/>
    </row>
    <row r="36" spans="1:23">
      <c r="A36" s="92" t="s">
        <v>121</v>
      </c>
      <c r="B36" s="93">
        <f>SUM(B29:B35)</f>
        <v>400000</v>
      </c>
      <c r="C36" s="94"/>
      <c r="D36" s="165">
        <f>현금흐름!$B49</f>
        <v>0</v>
      </c>
      <c r="E36" s="376" t="s">
        <v>115</v>
      </c>
      <c r="F36" s="377"/>
      <c r="G36" s="378"/>
      <c r="H36" s="268">
        <f>H14+H35</f>
        <v>400000</v>
      </c>
      <c r="I36" s="269">
        <f>H36/현금흐름!C49</f>
        <v>0.20942408376963351</v>
      </c>
      <c r="J36" s="270">
        <f>SUM(J14,J35)</f>
        <v>1510000</v>
      </c>
      <c r="Q36" s="50"/>
      <c r="R36" s="20"/>
      <c r="S36" s="78">
        <f t="shared" si="6"/>
        <v>0</v>
      </c>
      <c r="T36" s="78" t="str">
        <f t="shared" si="7"/>
        <v>소계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L37"/>
      <c r="Q37" s="50"/>
      <c r="R37" s="20"/>
      <c r="S37" s="78">
        <f t="shared" si="6"/>
        <v>0</v>
      </c>
      <c r="T37" s="78" t="str">
        <f t="shared" si="7"/>
        <v>소계</v>
      </c>
      <c r="U37" s="44"/>
      <c r="V37" s="43"/>
      <c r="W37" s="21"/>
    </row>
    <row r="38" spans="1:23">
      <c r="A38" s="348" t="s">
        <v>20</v>
      </c>
      <c r="B38" s="349"/>
      <c r="C38" s="350"/>
      <c r="E38" s="345" t="s">
        <v>124</v>
      </c>
      <c r="F38" s="346"/>
      <c r="G38" s="346"/>
      <c r="H38" s="346"/>
      <c r="I38" s="347"/>
      <c r="J38" s="1"/>
      <c r="Q38" s="50"/>
      <c r="R38" s="20"/>
      <c r="S38" s="78">
        <f t="shared" si="6"/>
        <v>0</v>
      </c>
      <c r="T38" s="78" t="str">
        <f t="shared" si="7"/>
        <v>소계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J39" s="1"/>
      <c r="Q39" s="50"/>
      <c r="R39" s="20"/>
      <c r="S39" s="78">
        <f t="shared" si="6"/>
        <v>0</v>
      </c>
      <c r="T39" s="78" t="str">
        <f t="shared" si="7"/>
        <v>소계</v>
      </c>
      <c r="U39" s="44"/>
      <c r="V39" s="43"/>
      <c r="W39" s="21"/>
    </row>
    <row r="40" spans="1:23">
      <c r="A40" s="66" t="s">
        <v>123</v>
      </c>
      <c r="B40" s="26">
        <f>H14</f>
        <v>130000</v>
      </c>
      <c r="C40" s="62">
        <f>B40/$B$18</f>
        <v>4.333333333333333</v>
      </c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초과</v>
      </c>
      <c r="I40" s="98" t="str">
        <f>IF(H40="권장기준 미만","양호","개선")</f>
        <v>개선</v>
      </c>
      <c r="J40" s="1"/>
      <c r="Q40" s="50"/>
      <c r="R40" s="20"/>
      <c r="S40" s="78">
        <f t="shared" si="6"/>
        <v>0</v>
      </c>
      <c r="T40" s="78" t="str">
        <f t="shared" si="7"/>
        <v>소계</v>
      </c>
      <c r="U40" s="44"/>
      <c r="V40" s="43"/>
      <c r="W40" s="21"/>
    </row>
    <row r="41" spans="1:23">
      <c r="A41" s="66" t="s">
        <v>107</v>
      </c>
      <c r="B41" s="26">
        <f>H35</f>
        <v>270000</v>
      </c>
      <c r="C41" s="62">
        <f>B41/$B$18</f>
        <v>9</v>
      </c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초과</v>
      </c>
      <c r="I41" s="101" t="str">
        <f>IF(H41="권장기준 미만","양호","개선")</f>
        <v>개선</v>
      </c>
      <c r="J41" s="1"/>
      <c r="Q41" s="50"/>
      <c r="R41" s="20"/>
      <c r="S41" s="78">
        <f t="shared" si="6"/>
        <v>0</v>
      </c>
      <c r="T41" s="78" t="str">
        <f t="shared" si="7"/>
        <v>소계</v>
      </c>
      <c r="U41" s="44"/>
      <c r="V41" s="43"/>
      <c r="W41" s="21"/>
    </row>
    <row r="42" spans="1:23">
      <c r="A42" s="97" t="s">
        <v>121</v>
      </c>
      <c r="B42" s="93">
        <f>SUM(B39:B41)</f>
        <v>420000</v>
      </c>
      <c r="C42" s="94"/>
      <c r="J42" s="1"/>
      <c r="Q42" s="50"/>
      <c r="R42" s="20"/>
      <c r="S42" s="78">
        <f t="shared" si="6"/>
        <v>0</v>
      </c>
      <c r="T42" s="78" t="str">
        <f t="shared" si="7"/>
        <v>소계</v>
      </c>
      <c r="U42" s="44"/>
      <c r="V42" s="43"/>
      <c r="W42" s="21"/>
    </row>
    <row r="43" spans="1:23">
      <c r="Q43" s="50"/>
      <c r="R43" s="20"/>
      <c r="S43" s="78">
        <f t="shared" si="6"/>
        <v>0</v>
      </c>
      <c r="T43" s="78" t="str">
        <f t="shared" si="7"/>
        <v>소계</v>
      </c>
      <c r="U43" s="44"/>
      <c r="V43" s="43"/>
      <c r="W43" s="21"/>
    </row>
    <row r="44" spans="1:23">
      <c r="Q44" s="50"/>
      <c r="R44" s="20"/>
      <c r="S44" s="78">
        <f t="shared" si="6"/>
        <v>0</v>
      </c>
      <c r="T44" s="78" t="str">
        <f t="shared" si="7"/>
        <v>소계</v>
      </c>
      <c r="U44" s="44"/>
      <c r="V44" s="43"/>
      <c r="W44" s="21"/>
    </row>
    <row r="45" spans="1:23">
      <c r="Q45" s="50"/>
      <c r="R45" s="20"/>
      <c r="S45" s="78">
        <f t="shared" si="6"/>
        <v>0</v>
      </c>
      <c r="T45" s="78" t="str">
        <f t="shared" si="7"/>
        <v>소계</v>
      </c>
      <c r="U45" s="44"/>
      <c r="V45" s="43"/>
      <c r="W45" s="21"/>
    </row>
    <row r="46" spans="1:23">
      <c r="P46" s="24"/>
      <c r="Q46" s="50"/>
      <c r="R46" s="20"/>
      <c r="S46" s="78">
        <f t="shared" si="6"/>
        <v>0</v>
      </c>
      <c r="T46" s="78" t="str">
        <f t="shared" si="7"/>
        <v>소계</v>
      </c>
      <c r="U46" s="44"/>
      <c r="V46" s="43"/>
      <c r="W46" s="21"/>
    </row>
    <row r="47" spans="1:23">
      <c r="P47" s="24"/>
      <c r="Q47" s="50"/>
      <c r="R47" s="20"/>
      <c r="S47" s="78">
        <f t="shared" si="6"/>
        <v>0</v>
      </c>
      <c r="T47" s="78" t="str">
        <f t="shared" si="7"/>
        <v>소계</v>
      </c>
      <c r="U47" s="44"/>
      <c r="V47" s="43"/>
      <c r="W47" s="21"/>
    </row>
    <row r="48" spans="1:23">
      <c r="P48" s="24"/>
      <c r="Q48" s="50"/>
      <c r="R48" s="20"/>
      <c r="S48" s="78">
        <f t="shared" si="6"/>
        <v>0</v>
      </c>
      <c r="T48" s="78" t="str">
        <f t="shared" si="7"/>
        <v>소계</v>
      </c>
      <c r="U48" s="44"/>
      <c r="V48" s="43"/>
      <c r="W48" s="21"/>
    </row>
    <row r="49" spans="17:23">
      <c r="Q49" s="50"/>
      <c r="R49" s="20"/>
      <c r="S49" s="78">
        <f t="shared" si="6"/>
        <v>0</v>
      </c>
      <c r="T49" s="78" t="str">
        <f t="shared" si="7"/>
        <v>소계</v>
      </c>
      <c r="U49" s="44"/>
      <c r="V49" s="43"/>
      <c r="W49" s="21"/>
    </row>
    <row r="50" spans="17:23">
      <c r="Q50" s="50"/>
      <c r="R50" s="20"/>
      <c r="S50" s="78">
        <f t="shared" si="6"/>
        <v>0</v>
      </c>
      <c r="T50" s="78" t="str">
        <f t="shared" si="7"/>
        <v>소계</v>
      </c>
      <c r="U50" s="44"/>
      <c r="V50" s="43"/>
      <c r="W50" s="21"/>
    </row>
    <row r="51" spans="17:23">
      <c r="Q51" s="50"/>
      <c r="R51" s="20"/>
      <c r="S51" s="78">
        <f t="shared" si="6"/>
        <v>0</v>
      </c>
      <c r="T51" s="78" t="str">
        <f t="shared" si="7"/>
        <v>소계</v>
      </c>
      <c r="U51" s="44"/>
      <c r="V51" s="43"/>
      <c r="W51" s="21"/>
    </row>
    <row r="52" spans="17:23">
      <c r="Q52" s="50"/>
      <c r="R52" s="20"/>
      <c r="S52" s="78">
        <f t="shared" si="6"/>
        <v>0</v>
      </c>
      <c r="T52" s="78" t="str">
        <f t="shared" si="7"/>
        <v>소계</v>
      </c>
      <c r="U52" s="44"/>
      <c r="V52" s="43"/>
      <c r="W52" s="21"/>
    </row>
    <row r="53" spans="17:23">
      <c r="Q53" s="50"/>
      <c r="R53" s="20"/>
      <c r="S53" s="78">
        <f t="shared" si="6"/>
        <v>0</v>
      </c>
      <c r="T53" s="78" t="str">
        <f t="shared" si="7"/>
        <v>소계</v>
      </c>
      <c r="U53" s="44"/>
      <c r="V53" s="43"/>
      <c r="W53" s="21"/>
    </row>
    <row r="54" spans="17:23">
      <c r="Q54" s="50"/>
      <c r="R54" s="20"/>
      <c r="S54" s="78">
        <f t="shared" si="6"/>
        <v>0</v>
      </c>
      <c r="T54" s="78" t="str">
        <f t="shared" si="7"/>
        <v>소계</v>
      </c>
      <c r="U54" s="44"/>
      <c r="V54" s="43"/>
      <c r="W54" s="21"/>
    </row>
    <row r="55" spans="17:23">
      <c r="Q55" s="50"/>
      <c r="R55" s="20"/>
      <c r="S55" s="78">
        <f t="shared" si="6"/>
        <v>0</v>
      </c>
      <c r="T55" s="78" t="str">
        <f t="shared" si="7"/>
        <v>소계</v>
      </c>
      <c r="U55" s="44"/>
      <c r="V55" s="43"/>
      <c r="W55" s="21"/>
    </row>
    <row r="56" spans="17:23">
      <c r="Q56" s="50"/>
      <c r="R56" s="20"/>
      <c r="S56" s="78">
        <f t="shared" si="6"/>
        <v>0</v>
      </c>
      <c r="T56" s="78" t="str">
        <f t="shared" si="7"/>
        <v>소계</v>
      </c>
      <c r="U56" s="44"/>
      <c r="V56" s="43"/>
      <c r="W56" s="21"/>
    </row>
    <row r="57" spans="17:23">
      <c r="Q57" s="50"/>
      <c r="R57" s="20"/>
      <c r="S57" s="78">
        <f t="shared" si="6"/>
        <v>0</v>
      </c>
      <c r="T57" s="78" t="str">
        <f t="shared" si="7"/>
        <v>소계</v>
      </c>
      <c r="U57" s="44"/>
      <c r="V57" s="43"/>
      <c r="W57" s="21"/>
    </row>
    <row r="58" spans="17:23">
      <c r="Q58" s="50"/>
      <c r="R58" s="20"/>
      <c r="S58" s="78">
        <f t="shared" si="6"/>
        <v>0</v>
      </c>
      <c r="T58" s="78" t="str">
        <f t="shared" si="7"/>
        <v>소계</v>
      </c>
      <c r="U58" s="44"/>
      <c r="V58" s="43"/>
      <c r="W58" s="21"/>
    </row>
    <row r="59" spans="17:23">
      <c r="Q59" s="50"/>
      <c r="R59" s="20"/>
      <c r="S59" s="78">
        <f t="shared" si="6"/>
        <v>0</v>
      </c>
      <c r="T59" s="78" t="str">
        <f t="shared" si="7"/>
        <v>소계</v>
      </c>
      <c r="U59" s="44"/>
      <c r="V59" s="43"/>
      <c r="W59" s="21"/>
    </row>
    <row r="60" spans="17:23">
      <c r="Q60" s="50"/>
      <c r="R60" s="20"/>
      <c r="S60" s="78">
        <f t="shared" si="6"/>
        <v>0</v>
      </c>
      <c r="T60" s="78" t="str">
        <f t="shared" si="7"/>
        <v>소계</v>
      </c>
      <c r="U60" s="44"/>
      <c r="V60" s="43"/>
      <c r="W60" s="21"/>
    </row>
    <row r="61" spans="17:23">
      <c r="Q61" s="50"/>
      <c r="R61" s="20"/>
      <c r="S61" s="78">
        <f t="shared" si="6"/>
        <v>0</v>
      </c>
      <c r="T61" s="78" t="str">
        <f t="shared" si="7"/>
        <v>소계</v>
      </c>
      <c r="U61" s="44"/>
      <c r="V61" s="43"/>
      <c r="W61" s="21"/>
    </row>
    <row r="62" spans="17:23">
      <c r="Q62" s="50"/>
      <c r="R62" s="20"/>
      <c r="S62" s="78">
        <f t="shared" si="6"/>
        <v>0</v>
      </c>
      <c r="T62" s="78" t="str">
        <f t="shared" si="7"/>
        <v>소계</v>
      </c>
      <c r="U62" s="44"/>
      <c r="V62" s="43"/>
      <c r="W62" s="21"/>
    </row>
    <row r="63" spans="17:23">
      <c r="Q63" s="50"/>
      <c r="R63" s="20"/>
      <c r="S63" s="78">
        <f t="shared" si="6"/>
        <v>0</v>
      </c>
      <c r="T63" s="78" t="str">
        <f t="shared" si="7"/>
        <v>소계</v>
      </c>
      <c r="U63" s="44"/>
      <c r="V63" s="43"/>
      <c r="W63" s="21"/>
    </row>
    <row r="64" spans="17:23">
      <c r="Q64" s="50"/>
      <c r="R64" s="20"/>
      <c r="S64" s="78">
        <f t="shared" si="6"/>
        <v>0</v>
      </c>
      <c r="T64" s="78" t="str">
        <f t="shared" si="7"/>
        <v>소계</v>
      </c>
      <c r="U64" s="44"/>
      <c r="V64" s="43"/>
      <c r="W64" s="21"/>
    </row>
    <row r="65" spans="1:23">
      <c r="Q65" s="50"/>
      <c r="R65" s="20"/>
      <c r="S65" s="78">
        <f t="shared" si="6"/>
        <v>0</v>
      </c>
      <c r="T65" s="78" t="str">
        <f t="shared" si="7"/>
        <v>소계</v>
      </c>
      <c r="U65" s="44"/>
      <c r="V65" s="43"/>
      <c r="W65" s="21"/>
    </row>
    <row r="66" spans="1:23">
      <c r="Q66" s="50"/>
      <c r="R66" s="20"/>
      <c r="S66" s="78">
        <f t="shared" si="6"/>
        <v>0</v>
      </c>
      <c r="T66" s="78" t="str">
        <f t="shared" si="7"/>
        <v>소계</v>
      </c>
      <c r="U66" s="44"/>
      <c r="V66" s="43"/>
      <c r="W66" s="21"/>
    </row>
    <row r="67" spans="1:23">
      <c r="Q67" s="50"/>
      <c r="R67" s="20"/>
      <c r="S67" s="78">
        <f t="shared" si="6"/>
        <v>0</v>
      </c>
      <c r="T67" s="78" t="str">
        <f t="shared" si="7"/>
        <v>소계</v>
      </c>
      <c r="U67" s="44"/>
      <c r="V67" s="43"/>
      <c r="W67" s="21"/>
    </row>
    <row r="68" spans="1:23">
      <c r="Q68" s="51"/>
      <c r="R68" s="52"/>
      <c r="S68" s="78">
        <f t="shared" ref="S68" si="8">VLOOKUP(U68,$D$5:$F$34,2,FALSE)</f>
        <v>0</v>
      </c>
      <c r="T68" s="78" t="str">
        <f t="shared" ref="T68" si="9">VLOOKUP(U68,$D$5:$F$34,3,FALSE)</f>
        <v>소계</v>
      </c>
      <c r="U68" s="53"/>
      <c r="V68" s="54"/>
      <c r="W68" s="55"/>
    </row>
    <row r="69" spans="1:23">
      <c r="A69" s="47"/>
      <c r="B69"/>
      <c r="C69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  <row r="97" spans="1:3">
      <c r="A97" s="48"/>
      <c r="B97" s="45"/>
      <c r="C97" s="46"/>
    </row>
  </sheetData>
  <mergeCells count="14">
    <mergeCell ref="J3:J4"/>
    <mergeCell ref="E38:I38"/>
    <mergeCell ref="A38:C38"/>
    <mergeCell ref="G1:I1"/>
    <mergeCell ref="A13:C13"/>
    <mergeCell ref="E3:I3"/>
    <mergeCell ref="C1:F1"/>
    <mergeCell ref="A3:C3"/>
    <mergeCell ref="A4:C11"/>
    <mergeCell ref="F14:G14"/>
    <mergeCell ref="A20:C20"/>
    <mergeCell ref="A28:C28"/>
    <mergeCell ref="E36:G36"/>
    <mergeCell ref="F35:G35"/>
  </mergeCells>
  <phoneticPr fontId="1" type="noConversion"/>
  <conditionalFormatting sqref="I5:I35">
    <cfRule type="cellIs" dxfId="34" priority="3" operator="greaterThan">
      <formula>0.9</formula>
    </cfRule>
  </conditionalFormatting>
  <conditionalFormatting sqref="J5:J36">
    <cfRule type="cellIs" dxfId="33" priority="1" operator="lessThan">
      <formula>0</formula>
    </cfRule>
  </conditionalFormatting>
  <dataValidations count="1">
    <dataValidation type="list" allowBlank="1" showInputMessage="1" showErrorMessage="1" sqref="R4:R68" xr:uid="{2AEEE48C-D4E7-4C09-B1A6-EFB50A52417F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B550-4E1C-4784-A41C-D5AF3BA9DC13}">
  <sheetPr>
    <tabColor theme="0" tint="-0.249977111117893"/>
  </sheetPr>
  <dimension ref="A1:W96"/>
  <sheetViews>
    <sheetView showGridLines="0" zoomScale="70" zoomScaleNormal="70" workbookViewId="0">
      <selection activeCell="E38" sqref="E38:I41"/>
    </sheetView>
  </sheetViews>
  <sheetFormatPr defaultColWidth="14" defaultRowHeight="19.2" customHeight="1" outlineLevelCol="1"/>
  <cols>
    <col min="1" max="1" width="14.19921875" style="24" bestFit="1" customWidth="1"/>
    <col min="2" max="2" width="7.796875" style="24" bestFit="1" customWidth="1"/>
    <col min="3" max="3" width="10.296875" style="24" customWidth="1"/>
    <col min="4" max="4" width="2.3984375" style="24" customWidth="1"/>
    <col min="5" max="5" width="14.3984375" style="24" bestFit="1" customWidth="1"/>
    <col min="6" max="6" width="6.3984375" style="24" bestFit="1" customWidth="1"/>
    <col min="7" max="7" width="10.69921875" style="24" bestFit="1" customWidth="1"/>
    <col min="8" max="9" width="11.796875" style="24" bestFit="1" customWidth="1"/>
    <col min="10" max="10" width="10.19921875" style="1" bestFit="1" customWidth="1"/>
    <col min="11" max="11" width="2.3984375" style="47" customWidth="1"/>
    <col min="12" max="12" width="10" bestFit="1" customWidth="1"/>
    <col min="13" max="13" width="9.796875" bestFit="1" customWidth="1"/>
    <col min="14" max="14" width="9.69921875" bestFit="1" customWidth="1"/>
    <col min="15" max="15" width="8" bestFit="1" customWidth="1"/>
    <col min="16" max="16" width="2.3984375" style="1" customWidth="1"/>
    <col min="17" max="17" width="13.8984375" customWidth="1"/>
    <col min="18" max="18" width="13.8984375" style="1" customWidth="1"/>
    <col min="19" max="20" width="13.8984375" style="1" customWidth="1" outlineLevel="1"/>
    <col min="21" max="22" width="13.8984375" style="1" customWidth="1"/>
    <col min="23" max="23" width="13.8984375" style="6" customWidth="1"/>
    <col min="24" max="16384" width="14" style="1"/>
  </cols>
  <sheetData>
    <row r="1" spans="1:23" ht="19.2" customHeight="1">
      <c r="A1" s="40" t="s">
        <v>24</v>
      </c>
      <c r="C1" s="118"/>
      <c r="D1" s="118"/>
      <c r="E1" s="118"/>
      <c r="F1" s="118"/>
      <c r="G1" s="41"/>
      <c r="H1" s="41"/>
      <c r="I1" s="41"/>
      <c r="J1" s="41"/>
    </row>
    <row r="2" spans="1:23" ht="19.2" customHeight="1">
      <c r="J2" s="11"/>
      <c r="L2" s="49" t="s">
        <v>145</v>
      </c>
      <c r="Q2" s="42" t="s">
        <v>216</v>
      </c>
    </row>
    <row r="3" spans="1:23" ht="19.2" customHeight="1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 ht="19.2" customHeight="1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/>
      <c r="R4" s="78"/>
      <c r="S4" s="78">
        <f>VLOOKUP(U4,$D$5:$F$34,2,FALSE)</f>
        <v>0</v>
      </c>
      <c r="T4" s="78" t="str">
        <f>VLOOKUP(U4,$D$5:$F$34,3,FALSE)</f>
        <v>소계</v>
      </c>
      <c r="U4" s="79"/>
      <c r="V4" s="79"/>
      <c r="W4" s="80"/>
    </row>
    <row r="5" spans="1:23" ht="19.2" customHeight="1">
      <c r="A5" s="365"/>
      <c r="B5" s="366"/>
      <c r="C5" s="367"/>
      <c r="D5" s="165" t="str">
        <f>현금흐름!$B18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>
        <f>H5/현금흐름!E18</f>
        <v>0</v>
      </c>
      <c r="J5" s="267">
        <f>현금흐름!E18-H5</f>
        <v>1000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>
        <f t="shared" ref="S5:S67" si="0">VLOOKUP(U5,$D$5:$F$34,2,FALSE)</f>
        <v>0</v>
      </c>
      <c r="T5" s="78" t="str">
        <f t="shared" ref="T5:T67" si="1">VLOOKUP(U5,$D$5:$F$34,3,FALSE)</f>
        <v>소계</v>
      </c>
      <c r="U5" s="43"/>
      <c r="V5" s="43"/>
      <c r="W5" s="21"/>
    </row>
    <row r="6" spans="1:23" ht="19.2" customHeight="1">
      <c r="A6" s="365"/>
      <c r="B6" s="366"/>
      <c r="C6" s="367"/>
      <c r="D6" s="165" t="str">
        <f>현금흐름!$B19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>
        <f>H6/현금흐름!E19</f>
        <v>0</v>
      </c>
      <c r="J6" s="267">
        <f>현금흐름!E19-H6</f>
        <v>1000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>
        <f t="shared" si="0"/>
        <v>0</v>
      </c>
      <c r="T6" s="78" t="str">
        <f t="shared" si="1"/>
        <v>소계</v>
      </c>
      <c r="U6" s="43"/>
      <c r="V6" s="43"/>
      <c r="W6" s="21"/>
    </row>
    <row r="7" spans="1:23" ht="19.2" customHeight="1">
      <c r="A7" s="365"/>
      <c r="B7" s="366"/>
      <c r="C7" s="367"/>
      <c r="D7" s="165" t="str">
        <f>현금흐름!$B20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0</v>
      </c>
      <c r="I7" s="264">
        <f>H7/현금흐름!E20</f>
        <v>0</v>
      </c>
      <c r="J7" s="267">
        <f>현금흐름!E20-H7</f>
        <v>1000</v>
      </c>
      <c r="K7" s="13"/>
      <c r="L7" s="56"/>
      <c r="M7" s="33"/>
      <c r="N7" s="17"/>
      <c r="O7" s="18"/>
      <c r="Q7" s="50"/>
      <c r="R7" s="20"/>
      <c r="S7" s="78">
        <f t="shared" si="0"/>
        <v>0</v>
      </c>
      <c r="T7" s="78" t="str">
        <f t="shared" si="1"/>
        <v>소계</v>
      </c>
      <c r="U7" s="43"/>
      <c r="V7" s="43"/>
      <c r="W7" s="21"/>
    </row>
    <row r="8" spans="1:23" ht="19.2" customHeight="1">
      <c r="A8" s="365"/>
      <c r="B8" s="366"/>
      <c r="C8" s="367"/>
      <c r="D8" s="165" t="str">
        <f>현금흐름!$B21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>
        <f>H8/현금흐름!E21</f>
        <v>0</v>
      </c>
      <c r="J8" s="267">
        <f>현금흐름!E21-H8</f>
        <v>1000</v>
      </c>
      <c r="K8" s="13"/>
      <c r="L8" s="56"/>
      <c r="M8" s="33"/>
      <c r="N8" s="17"/>
      <c r="O8" s="18"/>
      <c r="Q8" s="50"/>
      <c r="R8" s="20"/>
      <c r="S8" s="78">
        <f t="shared" si="0"/>
        <v>0</v>
      </c>
      <c r="T8" s="78" t="str">
        <f t="shared" si="1"/>
        <v>소계</v>
      </c>
      <c r="U8" s="43"/>
      <c r="V8" s="43"/>
      <c r="W8" s="21"/>
    </row>
    <row r="9" spans="1:23" ht="19.2" customHeight="1">
      <c r="A9" s="365"/>
      <c r="B9" s="366"/>
      <c r="C9" s="367"/>
      <c r="D9" s="165" t="str">
        <f>현금흐름!$B22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>
        <f>H9/현금흐름!E22</f>
        <v>0</v>
      </c>
      <c r="J9" s="267">
        <f>현금흐름!E22-H9</f>
        <v>1000</v>
      </c>
      <c r="K9" s="13"/>
      <c r="L9" s="56"/>
      <c r="M9" s="33"/>
      <c r="N9" s="17"/>
      <c r="O9" s="18"/>
      <c r="Q9" s="50"/>
      <c r="R9" s="20"/>
      <c r="S9" s="78">
        <f t="shared" si="0"/>
        <v>0</v>
      </c>
      <c r="T9" s="78" t="str">
        <f t="shared" si="1"/>
        <v>소계</v>
      </c>
      <c r="U9" s="43"/>
      <c r="V9" s="43"/>
      <c r="W9" s="21"/>
    </row>
    <row r="10" spans="1:23" ht="19.2" customHeight="1">
      <c r="A10" s="365"/>
      <c r="B10" s="366"/>
      <c r="C10" s="367"/>
      <c r="D10" s="165" t="str">
        <f>현금흐름!$B23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>
        <f>H10/현금흐름!E23</f>
        <v>0</v>
      </c>
      <c r="J10" s="267">
        <f>현금흐름!E23-H10</f>
        <v>1000</v>
      </c>
      <c r="K10" s="13"/>
      <c r="L10" s="56"/>
      <c r="M10" s="16"/>
      <c r="N10" s="17"/>
      <c r="O10" s="18"/>
      <c r="Q10" s="50"/>
      <c r="R10" s="20"/>
      <c r="S10" s="78">
        <f t="shared" si="0"/>
        <v>0</v>
      </c>
      <c r="T10" s="78" t="str">
        <f t="shared" si="1"/>
        <v>소계</v>
      </c>
      <c r="U10" s="43"/>
      <c r="V10" s="43"/>
      <c r="W10" s="21"/>
    </row>
    <row r="11" spans="1:23" ht="19.2" customHeight="1">
      <c r="A11" s="368"/>
      <c r="B11" s="369"/>
      <c r="C11" s="370"/>
      <c r="D11" s="165" t="str">
        <f>현금흐름!$B24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>
        <f>H11/현금흐름!E24</f>
        <v>0</v>
      </c>
      <c r="J11" s="267">
        <f>현금흐름!E24-H11</f>
        <v>1000</v>
      </c>
      <c r="K11" s="13"/>
      <c r="L11" s="56"/>
      <c r="M11" s="16"/>
      <c r="N11" s="17"/>
      <c r="O11" s="18"/>
      <c r="Q11" s="50"/>
      <c r="R11" s="20"/>
      <c r="S11" s="78">
        <f t="shared" si="0"/>
        <v>0</v>
      </c>
      <c r="T11" s="78" t="str">
        <f t="shared" si="1"/>
        <v>소계</v>
      </c>
      <c r="U11" s="43"/>
      <c r="V11" s="43"/>
      <c r="W11" s="21"/>
    </row>
    <row r="12" spans="1:23" ht="19.2" customHeight="1">
      <c r="D12" s="165" t="str">
        <f>현금흐름!$B25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>
        <f>H12/현금흐름!E25</f>
        <v>0</v>
      </c>
      <c r="J12" s="267">
        <f>현금흐름!E25-H12</f>
        <v>1000</v>
      </c>
      <c r="K12" s="13"/>
      <c r="L12" s="56"/>
      <c r="M12" s="16"/>
      <c r="N12" s="17"/>
      <c r="O12" s="18"/>
      <c r="Q12" s="50"/>
      <c r="R12" s="20"/>
      <c r="S12" s="78">
        <f t="shared" si="0"/>
        <v>0</v>
      </c>
      <c r="T12" s="78" t="str">
        <f t="shared" si="1"/>
        <v>소계</v>
      </c>
      <c r="U12" s="43"/>
      <c r="V12" s="43"/>
      <c r="W12" s="21"/>
    </row>
    <row r="13" spans="1:23" ht="19.2" customHeight="1">
      <c r="A13" s="352" t="s">
        <v>0</v>
      </c>
      <c r="B13" s="353"/>
      <c r="C13" s="354"/>
      <c r="D13" s="165" t="str">
        <f>현금흐름!$B26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>
        <f>H13/현금흐름!E26</f>
        <v>0</v>
      </c>
      <c r="J13" s="267">
        <f>현금흐름!E26-H13</f>
        <v>1000</v>
      </c>
      <c r="K13" s="13"/>
      <c r="L13" s="56"/>
      <c r="M13" s="16"/>
      <c r="N13" s="17"/>
      <c r="O13" s="18"/>
      <c r="Q13" s="50"/>
      <c r="R13" s="20"/>
      <c r="S13" s="78">
        <f t="shared" si="0"/>
        <v>0</v>
      </c>
      <c r="T13" s="78" t="str">
        <f t="shared" si="1"/>
        <v>소계</v>
      </c>
      <c r="U13" s="43"/>
      <c r="V13" s="43"/>
      <c r="W13" s="21"/>
    </row>
    <row r="14" spans="1:23" ht="19.2" customHeight="1">
      <c r="A14" s="63" t="s">
        <v>101</v>
      </c>
      <c r="B14" s="64" t="s">
        <v>29</v>
      </c>
      <c r="C14" s="65" t="s">
        <v>103</v>
      </c>
      <c r="D14" s="165">
        <f>현금흐름!$B27</f>
        <v>0</v>
      </c>
      <c r="E14" s="149"/>
      <c r="F14" s="371" t="s">
        <v>108</v>
      </c>
      <c r="G14" s="372"/>
      <c r="H14" s="259">
        <f t="shared" si="2"/>
        <v>0</v>
      </c>
      <c r="I14" s="271">
        <f>H14/현금흐름!E27</f>
        <v>0</v>
      </c>
      <c r="J14" s="274">
        <f>현금흐름!E27-H14</f>
        <v>9000</v>
      </c>
      <c r="K14" s="13"/>
      <c r="L14" s="56"/>
      <c r="M14" s="16"/>
      <c r="N14" s="17"/>
      <c r="O14" s="18"/>
      <c r="Q14" s="50"/>
      <c r="R14" s="20"/>
      <c r="S14" s="78">
        <f t="shared" si="0"/>
        <v>0</v>
      </c>
      <c r="T14" s="78" t="str">
        <f t="shared" si="1"/>
        <v>소계</v>
      </c>
      <c r="U14" s="43"/>
      <c r="V14" s="43"/>
      <c r="W14" s="21"/>
    </row>
    <row r="15" spans="1:23" ht="19.2" customHeight="1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>
        <f>H15/현금흐름!E28</f>
        <v>0</v>
      </c>
      <c r="J15" s="266">
        <f>현금흐름!E28-H15</f>
        <v>1000</v>
      </c>
      <c r="K15" s="14"/>
      <c r="L15" s="56"/>
      <c r="M15" s="16"/>
      <c r="N15" s="17"/>
      <c r="O15" s="18"/>
      <c r="Q15" s="50"/>
      <c r="R15" s="20"/>
      <c r="S15" s="78">
        <f t="shared" si="0"/>
        <v>0</v>
      </c>
      <c r="T15" s="78" t="str">
        <f t="shared" si="1"/>
        <v>소계</v>
      </c>
      <c r="U15" s="43"/>
      <c r="V15" s="43"/>
      <c r="W15" s="21"/>
    </row>
    <row r="16" spans="1:23" ht="19.2" customHeight="1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>
        <f>H16/현금흐름!E29</f>
        <v>0</v>
      </c>
      <c r="J16" s="266">
        <f>현금흐름!E29-H16</f>
        <v>1000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>
        <f t="shared" si="0"/>
        <v>0</v>
      </c>
      <c r="T16" s="78" t="str">
        <f t="shared" si="1"/>
        <v>소계</v>
      </c>
      <c r="U16" s="43"/>
      <c r="V16" s="43"/>
      <c r="W16" s="21"/>
    </row>
    <row r="17" spans="1:23" ht="19.2" customHeight="1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>
        <f>H17/현금흐름!E30</f>
        <v>0</v>
      </c>
      <c r="J17" s="266">
        <f>현금흐름!E30-H17</f>
        <v>1000</v>
      </c>
      <c r="K17" s="13"/>
      <c r="L17" s="47"/>
      <c r="Q17" s="50"/>
      <c r="R17" s="20"/>
      <c r="S17" s="78">
        <f t="shared" si="0"/>
        <v>0</v>
      </c>
      <c r="T17" s="78" t="str">
        <f t="shared" si="1"/>
        <v>소계</v>
      </c>
      <c r="U17" s="43"/>
      <c r="V17" s="43"/>
      <c r="W17" s="21"/>
    </row>
    <row r="18" spans="1:23" ht="19.2" customHeight="1">
      <c r="A18" s="63" t="s">
        <v>18</v>
      </c>
      <c r="B18" s="67">
        <f>SUM(B15:B17)</f>
        <v>30000</v>
      </c>
      <c r="C18" s="68"/>
      <c r="D18" s="165" t="str">
        <f>현금흐름!$B31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>
        <f>H18/현금흐름!E31</f>
        <v>0</v>
      </c>
      <c r="J18" s="266">
        <f>현금흐름!E31-H18</f>
        <v>1000</v>
      </c>
      <c r="K18" s="13"/>
      <c r="L18" s="49" t="s">
        <v>25</v>
      </c>
      <c r="Q18" s="50"/>
      <c r="R18" s="20"/>
      <c r="S18" s="78">
        <f t="shared" si="0"/>
        <v>0</v>
      </c>
      <c r="T18" s="78" t="str">
        <f t="shared" si="1"/>
        <v>소계</v>
      </c>
      <c r="U18" s="43"/>
      <c r="V18" s="43"/>
      <c r="W18" s="21"/>
    </row>
    <row r="19" spans="1:23" ht="19.2" customHeight="1">
      <c r="D19" s="165" t="str">
        <f>현금흐름!$B32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>
        <f>H19/현금흐름!E32</f>
        <v>0</v>
      </c>
      <c r="J19" s="266">
        <f>현금흐름!E32-H19</f>
        <v>1000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>
        <f t="shared" si="0"/>
        <v>0</v>
      </c>
      <c r="T19" s="78" t="str">
        <f t="shared" si="1"/>
        <v>소계</v>
      </c>
      <c r="U19" s="43"/>
      <c r="V19" s="43"/>
      <c r="W19" s="21"/>
    </row>
    <row r="20" spans="1:23" ht="19.2" customHeight="1">
      <c r="A20" s="373" t="s">
        <v>25</v>
      </c>
      <c r="B20" s="374"/>
      <c r="C20" s="375"/>
      <c r="D20" s="165" t="str">
        <f>현금흐름!$B33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>
        <f>H20/현금흐름!E33</f>
        <v>0</v>
      </c>
      <c r="J20" s="266">
        <f>현금흐름!E33-H20</f>
        <v>1000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>
        <f t="shared" si="0"/>
        <v>0</v>
      </c>
      <c r="T20" s="78" t="str">
        <f t="shared" si="1"/>
        <v>소계</v>
      </c>
      <c r="U20" s="43"/>
      <c r="V20" s="43"/>
      <c r="W20" s="21"/>
    </row>
    <row r="21" spans="1:23" ht="19.2" customHeight="1">
      <c r="A21" s="88" t="s">
        <v>28</v>
      </c>
      <c r="B21" s="89" t="s">
        <v>29</v>
      </c>
      <c r="C21" s="90" t="s">
        <v>103</v>
      </c>
      <c r="D21" s="165" t="str">
        <f>현금흐름!$B34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>
        <f>H21/현금흐름!E34</f>
        <v>0</v>
      </c>
      <c r="J21" s="266">
        <f>현금흐름!E34-H21</f>
        <v>1000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>
        <f t="shared" si="0"/>
        <v>0</v>
      </c>
      <c r="T21" s="78" t="str">
        <f t="shared" si="1"/>
        <v>소계</v>
      </c>
      <c r="U21" s="43"/>
      <c r="V21" s="43"/>
      <c r="W21" s="21"/>
    </row>
    <row r="22" spans="1:23" ht="19.2" customHeight="1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>
        <f>H22/현금흐름!E35</f>
        <v>0</v>
      </c>
      <c r="J22" s="266">
        <f>현금흐름!E35-H22</f>
        <v>1000</v>
      </c>
      <c r="K22" s="13"/>
      <c r="L22" s="56"/>
      <c r="M22" s="33"/>
      <c r="N22" s="17"/>
      <c r="O22" s="18"/>
      <c r="Q22" s="50"/>
      <c r="R22" s="20"/>
      <c r="S22" s="78">
        <f t="shared" si="0"/>
        <v>0</v>
      </c>
      <c r="T22" s="78" t="str">
        <f t="shared" si="1"/>
        <v>소계</v>
      </c>
      <c r="U22" s="44"/>
      <c r="V22" s="43"/>
      <c r="W22" s="21"/>
    </row>
    <row r="23" spans="1:23" ht="19.2" customHeight="1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>
        <f>H23/현금흐름!E36</f>
        <v>0</v>
      </c>
      <c r="J23" s="266">
        <f>현금흐름!E36-H23</f>
        <v>1000</v>
      </c>
      <c r="K23" s="13"/>
      <c r="L23" s="56"/>
      <c r="M23" s="33"/>
      <c r="N23" s="17"/>
      <c r="O23" s="18"/>
      <c r="Q23" s="50"/>
      <c r="R23" s="20"/>
      <c r="S23" s="78">
        <f t="shared" si="0"/>
        <v>0</v>
      </c>
      <c r="T23" s="78" t="str">
        <f t="shared" si="1"/>
        <v>소계</v>
      </c>
      <c r="U23" s="44"/>
      <c r="V23" s="43"/>
      <c r="W23" s="21"/>
    </row>
    <row r="24" spans="1:23" ht="19.2" customHeight="1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>
        <f>H24/현금흐름!E37</f>
        <v>0</v>
      </c>
      <c r="J24" s="266">
        <f>현금흐름!E37-H24</f>
        <v>1000</v>
      </c>
      <c r="K24" s="13"/>
      <c r="L24" s="56"/>
      <c r="M24" s="33"/>
      <c r="N24" s="17"/>
      <c r="O24" s="18"/>
      <c r="Q24" s="50"/>
      <c r="R24" s="20"/>
      <c r="S24" s="78">
        <f t="shared" si="0"/>
        <v>0</v>
      </c>
      <c r="T24" s="78" t="str">
        <f t="shared" si="1"/>
        <v>소계</v>
      </c>
      <c r="U24" s="44"/>
      <c r="V24" s="43"/>
      <c r="W24" s="21"/>
    </row>
    <row r="25" spans="1:23" ht="19.2" customHeight="1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>
        <f>H25/현금흐름!E38</f>
        <v>0</v>
      </c>
      <c r="J25" s="266">
        <f>현금흐름!E38-H25</f>
        <v>1000</v>
      </c>
      <c r="K25" s="13"/>
      <c r="L25" s="56"/>
      <c r="M25" s="33"/>
      <c r="N25" s="17"/>
      <c r="O25" s="18"/>
      <c r="Q25" s="50"/>
      <c r="R25" s="20"/>
      <c r="S25" s="78">
        <f t="shared" si="0"/>
        <v>0</v>
      </c>
      <c r="T25" s="78" t="str">
        <f t="shared" si="1"/>
        <v>소계</v>
      </c>
      <c r="U25" s="44"/>
      <c r="V25" s="43"/>
      <c r="W25" s="21"/>
    </row>
    <row r="26" spans="1:23" ht="19.2" customHeight="1">
      <c r="A26" s="63" t="s">
        <v>18</v>
      </c>
      <c r="B26" s="67">
        <f>SUM(B22:B25)</f>
        <v>20000</v>
      </c>
      <c r="C26" s="68"/>
      <c r="D26" s="165" t="str">
        <f>현금흐름!$B39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>
        <f>H26/현금흐름!E39</f>
        <v>0</v>
      </c>
      <c r="J26" s="266">
        <f>현금흐름!E39-H26</f>
        <v>1000</v>
      </c>
      <c r="K26" s="13"/>
      <c r="L26" s="56"/>
      <c r="M26" s="16"/>
      <c r="N26" s="17"/>
      <c r="O26" s="18"/>
      <c r="Q26" s="50"/>
      <c r="R26" s="20"/>
      <c r="S26" s="78">
        <f t="shared" si="0"/>
        <v>0</v>
      </c>
      <c r="T26" s="78" t="str">
        <f t="shared" si="1"/>
        <v>소계</v>
      </c>
      <c r="U26" s="44"/>
      <c r="V26" s="43"/>
      <c r="W26" s="21"/>
    </row>
    <row r="27" spans="1:23" ht="19.2" customHeight="1">
      <c r="D27" s="165" t="str">
        <f>현금흐름!$B40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>
        <f>H27/현금흐름!E40</f>
        <v>0</v>
      </c>
      <c r="J27" s="266">
        <f>현금흐름!E40-H27</f>
        <v>1000</v>
      </c>
      <c r="K27" s="14"/>
      <c r="L27" s="56"/>
      <c r="M27" s="16"/>
      <c r="N27" s="17"/>
      <c r="O27" s="18"/>
      <c r="Q27" s="50"/>
      <c r="R27" s="20"/>
      <c r="S27" s="78">
        <f t="shared" si="0"/>
        <v>0</v>
      </c>
      <c r="T27" s="78" t="str">
        <f t="shared" si="1"/>
        <v>소계</v>
      </c>
      <c r="U27" s="44"/>
      <c r="V27" s="43"/>
      <c r="W27" s="21"/>
    </row>
    <row r="28" spans="1:23" ht="19.2" customHeight="1">
      <c r="A28" s="348" t="s">
        <v>19</v>
      </c>
      <c r="B28" s="349"/>
      <c r="C28" s="350"/>
      <c r="D28" s="165" t="str">
        <f>현금흐름!$B41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>
        <f>H28/현금흐름!E41</f>
        <v>0</v>
      </c>
      <c r="J28" s="266">
        <f>현금흐름!E41-H28</f>
        <v>1000</v>
      </c>
      <c r="K28" s="15"/>
      <c r="L28" s="56"/>
      <c r="M28" s="16"/>
      <c r="N28" s="17"/>
      <c r="O28" s="18"/>
      <c r="Q28" s="50"/>
      <c r="R28" s="20"/>
      <c r="S28" s="78">
        <f t="shared" si="0"/>
        <v>0</v>
      </c>
      <c r="T28" s="78" t="str">
        <f t="shared" si="1"/>
        <v>소계</v>
      </c>
      <c r="U28" s="44"/>
      <c r="V28" s="43"/>
      <c r="W28" s="21"/>
    </row>
    <row r="29" spans="1:23" ht="19.2" customHeight="1">
      <c r="A29" s="95" t="str">
        <f>현금흐름!A73</f>
        <v>신한 더모아</v>
      </c>
      <c r="B29" s="96">
        <f>SUMIF(R:R,A29,V:V)</f>
        <v>0</v>
      </c>
      <c r="C29" s="71" t="e">
        <f t="shared" ref="C29:C35" si="3">B29/$B$36</f>
        <v>#DIV/0!</v>
      </c>
      <c r="D29" s="165" t="str">
        <f>현금흐름!$B42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>
        <f>H29/현금흐름!E42</f>
        <v>0</v>
      </c>
      <c r="J29" s="266">
        <f>현금흐름!E42-H29</f>
        <v>1000</v>
      </c>
      <c r="K29" s="11"/>
      <c r="L29" s="56"/>
      <c r="M29" s="16"/>
      <c r="N29" s="17"/>
      <c r="O29" s="18"/>
      <c r="Q29" s="50"/>
      <c r="R29" s="20"/>
      <c r="S29" s="78">
        <f t="shared" si="0"/>
        <v>0</v>
      </c>
      <c r="T29" s="78" t="str">
        <f t="shared" si="1"/>
        <v>소계</v>
      </c>
      <c r="U29" s="44"/>
      <c r="V29" s="43"/>
      <c r="W29" s="21"/>
    </row>
    <row r="30" spans="1:23" ht="19.2" customHeight="1">
      <c r="A30" s="91" t="str">
        <f>현금흐름!A74</f>
        <v>현대 네이버</v>
      </c>
      <c r="B30" s="26">
        <f t="shared" ref="B30:B35" si="4">SUMIF(R:R,A30,V:V)</f>
        <v>0</v>
      </c>
      <c r="C30" s="62" t="e">
        <f t="shared" si="3"/>
        <v>#DIV/0!</v>
      </c>
      <c r="D30" s="165" t="str">
        <f>현금흐름!$B43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>
        <f>H30/현금흐름!E43</f>
        <v>0</v>
      </c>
      <c r="J30" s="266">
        <f>현금흐름!E43-H30</f>
        <v>1000</v>
      </c>
      <c r="K30" s="11"/>
      <c r="L30" s="56"/>
      <c r="M30" s="16"/>
      <c r="N30" s="17"/>
      <c r="O30" s="18"/>
      <c r="Q30" s="50"/>
      <c r="R30" s="20"/>
      <c r="S30" s="78">
        <f t="shared" si="0"/>
        <v>0</v>
      </c>
      <c r="T30" s="78" t="str">
        <f t="shared" si="1"/>
        <v>소계</v>
      </c>
      <c r="U30" s="44"/>
      <c r="V30" s="43"/>
      <c r="W30" s="21"/>
    </row>
    <row r="31" spans="1:23" ht="19.2" customHeight="1">
      <c r="A31" s="91" t="str">
        <f>현금흐름!A75</f>
        <v>국민 노리체크</v>
      </c>
      <c r="B31" s="26">
        <f t="shared" si="4"/>
        <v>0</v>
      </c>
      <c r="C31" s="62" t="e">
        <f t="shared" si="3"/>
        <v>#DIV/0!</v>
      </c>
      <c r="D31" s="165" t="str">
        <f>현금흐름!$B44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>
        <f>H31/현금흐름!E44</f>
        <v>0</v>
      </c>
      <c r="J31" s="266">
        <f>현금흐름!E44-H31</f>
        <v>1000</v>
      </c>
      <c r="K31" s="11"/>
      <c r="L31" s="56"/>
      <c r="M31" s="16"/>
      <c r="N31" s="17"/>
      <c r="O31" s="18"/>
      <c r="Q31" s="50"/>
      <c r="R31" s="20"/>
      <c r="S31" s="78">
        <f t="shared" si="0"/>
        <v>0</v>
      </c>
      <c r="T31" s="78" t="str">
        <f t="shared" si="1"/>
        <v>소계</v>
      </c>
      <c r="U31" s="44"/>
      <c r="V31" s="43"/>
      <c r="W31" s="21"/>
    </row>
    <row r="32" spans="1:23" ht="19.2" customHeight="1">
      <c r="A32" s="91" t="str">
        <f>현금흐름!A76</f>
        <v>우리 카드의 정석</v>
      </c>
      <c r="B32" s="26">
        <f t="shared" si="4"/>
        <v>0</v>
      </c>
      <c r="C32" s="62" t="e">
        <f t="shared" si="3"/>
        <v>#DIV/0!</v>
      </c>
      <c r="D32" s="165" t="str">
        <f>현금흐름!$B45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>
        <f>H32/현금흐름!E45</f>
        <v>0</v>
      </c>
      <c r="J32" s="266">
        <f>현금흐름!E45-H32</f>
        <v>1000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>
        <f t="shared" si="0"/>
        <v>0</v>
      </c>
      <c r="T32" s="78" t="str">
        <f t="shared" si="1"/>
        <v>소계</v>
      </c>
      <c r="U32" s="44"/>
      <c r="V32" s="43"/>
      <c r="W32" s="21"/>
    </row>
    <row r="33" spans="1:23" ht="19.2" customHeight="1">
      <c r="A33" s="91" t="str">
        <f>현금흐름!A77</f>
        <v>지역사랑상품권</v>
      </c>
      <c r="B33" s="26">
        <f t="shared" si="4"/>
        <v>0</v>
      </c>
      <c r="C33" s="62" t="e">
        <f t="shared" si="3"/>
        <v>#DIV/0!</v>
      </c>
      <c r="D33" s="165" t="str">
        <f>현금흐름!$B46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>
        <f>H33/현금흐름!E46</f>
        <v>0</v>
      </c>
      <c r="J33" s="266">
        <f>현금흐름!E46-H33</f>
        <v>1000</v>
      </c>
      <c r="K33" s="1"/>
      <c r="L33" s="47"/>
      <c r="Q33" s="50"/>
      <c r="R33" s="20"/>
      <c r="S33" s="78">
        <f t="shared" si="0"/>
        <v>0</v>
      </c>
      <c r="T33" s="78" t="str">
        <f t="shared" si="1"/>
        <v>소계</v>
      </c>
      <c r="U33" s="44"/>
      <c r="V33" s="43"/>
      <c r="W33" s="21"/>
    </row>
    <row r="34" spans="1:23" ht="19.2" customHeight="1">
      <c r="A34" s="91" t="str">
        <f>현금흐름!A78</f>
        <v>현금</v>
      </c>
      <c r="B34" s="26">
        <f t="shared" si="4"/>
        <v>0</v>
      </c>
      <c r="C34" s="62" t="e">
        <f t="shared" si="3"/>
        <v>#DIV/0!</v>
      </c>
      <c r="D34" s="165" t="str">
        <f>현금흐름!$B47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>
        <f>H34/현금흐름!E47</f>
        <v>0</v>
      </c>
      <c r="J34" s="266">
        <f>현금흐름!E47-H34</f>
        <v>1000</v>
      </c>
      <c r="K34" s="1"/>
      <c r="L34" s="47"/>
      <c r="Q34" s="50"/>
      <c r="R34" s="20"/>
      <c r="S34" s="78">
        <f t="shared" si="0"/>
        <v>0</v>
      </c>
      <c r="T34" s="78" t="str">
        <f t="shared" si="1"/>
        <v>소계</v>
      </c>
      <c r="U34" s="44"/>
      <c r="V34" s="43"/>
      <c r="W34" s="21"/>
    </row>
    <row r="35" spans="1:23" ht="19.2" customHeight="1">
      <c r="A35" s="91" t="str">
        <f>현금흐름!A79</f>
        <v>복지포인트</v>
      </c>
      <c r="B35" s="26">
        <f t="shared" si="4"/>
        <v>0</v>
      </c>
      <c r="C35" s="62" t="e">
        <f t="shared" si="3"/>
        <v>#DIV/0!</v>
      </c>
      <c r="D35" s="165">
        <f>현금흐름!$B48</f>
        <v>0</v>
      </c>
      <c r="E35" s="154"/>
      <c r="F35" s="379" t="s">
        <v>108</v>
      </c>
      <c r="G35" s="380"/>
      <c r="H35" s="262">
        <f t="shared" si="2"/>
        <v>0</v>
      </c>
      <c r="I35" s="272">
        <f>H35/현금흐름!E48</f>
        <v>0</v>
      </c>
      <c r="J35" s="273">
        <f>현금흐름!E48-H35</f>
        <v>20000</v>
      </c>
      <c r="K35" s="1"/>
      <c r="L35" s="47"/>
      <c r="Q35" s="50"/>
      <c r="R35" s="20"/>
      <c r="S35" s="78">
        <f t="shared" si="0"/>
        <v>0</v>
      </c>
      <c r="T35" s="78" t="str">
        <f t="shared" si="1"/>
        <v>소계</v>
      </c>
      <c r="U35" s="44"/>
      <c r="V35" s="43"/>
      <c r="W35" s="21"/>
    </row>
    <row r="36" spans="1:23" ht="19.2" customHeight="1">
      <c r="A36" s="92" t="s">
        <v>121</v>
      </c>
      <c r="B36" s="93">
        <f>SUM(B29:B35)</f>
        <v>0</v>
      </c>
      <c r="C36" s="94"/>
      <c r="D36" s="165">
        <f>현금흐름!$B49</f>
        <v>0</v>
      </c>
      <c r="E36" s="376" t="s">
        <v>115</v>
      </c>
      <c r="F36" s="377"/>
      <c r="G36" s="378"/>
      <c r="H36" s="268">
        <f>H14+H35</f>
        <v>0</v>
      </c>
      <c r="I36" s="269">
        <f>H36/현금흐름!E49</f>
        <v>0</v>
      </c>
      <c r="J36" s="270">
        <f>SUM(J14,J35)</f>
        <v>29000</v>
      </c>
      <c r="K36" s="1"/>
      <c r="L36" s="47"/>
      <c r="Q36" s="50"/>
      <c r="R36" s="20"/>
      <c r="S36" s="78">
        <f t="shared" si="0"/>
        <v>0</v>
      </c>
      <c r="T36" s="78" t="str">
        <f t="shared" si="1"/>
        <v>소계</v>
      </c>
      <c r="U36" s="44"/>
      <c r="V36" s="43"/>
      <c r="W36" s="21"/>
    </row>
    <row r="37" spans="1:23" ht="19.2" customHeight="1">
      <c r="D37" s="166"/>
      <c r="E37"/>
      <c r="F37"/>
      <c r="G37"/>
      <c r="H37" s="47"/>
      <c r="I37"/>
      <c r="J37"/>
      <c r="K37"/>
      <c r="Q37" s="50"/>
      <c r="R37" s="20"/>
      <c r="S37" s="78">
        <f t="shared" si="0"/>
        <v>0</v>
      </c>
      <c r="T37" s="78" t="str">
        <f t="shared" si="1"/>
        <v>소계</v>
      </c>
      <c r="U37" s="44"/>
      <c r="V37" s="43"/>
      <c r="W37" s="21"/>
    </row>
    <row r="38" spans="1:23" ht="19.2" customHeight="1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K38" s="1"/>
      <c r="L38" s="47"/>
      <c r="Q38" s="50"/>
      <c r="R38" s="20"/>
      <c r="S38" s="78">
        <f t="shared" si="0"/>
        <v>0</v>
      </c>
      <c r="T38" s="78" t="str">
        <f t="shared" si="1"/>
        <v>소계</v>
      </c>
      <c r="U38" s="44"/>
      <c r="V38" s="43"/>
      <c r="W38" s="21"/>
    </row>
    <row r="39" spans="1:23" ht="19.2" customHeight="1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K39" s="1"/>
      <c r="L39" s="47"/>
      <c r="Q39" s="50"/>
      <c r="R39" s="20"/>
      <c r="S39" s="78">
        <f t="shared" si="0"/>
        <v>0</v>
      </c>
      <c r="T39" s="78" t="str">
        <f t="shared" si="1"/>
        <v>소계</v>
      </c>
      <c r="U39" s="44"/>
      <c r="V39" s="43"/>
      <c r="W39" s="21"/>
    </row>
    <row r="40" spans="1:23" ht="19.2" customHeight="1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K40" s="1"/>
      <c r="L40" s="47"/>
      <c r="Q40" s="50"/>
      <c r="R40" s="20"/>
      <c r="S40" s="78">
        <f t="shared" si="0"/>
        <v>0</v>
      </c>
      <c r="T40" s="78" t="str">
        <f t="shared" si="1"/>
        <v>소계</v>
      </c>
      <c r="U40" s="44"/>
      <c r="V40" s="43"/>
      <c r="W40" s="21"/>
    </row>
    <row r="41" spans="1:23" ht="19.2" customHeight="1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K41" s="1"/>
      <c r="L41" s="47"/>
      <c r="Q41" s="50"/>
      <c r="R41" s="20"/>
      <c r="S41" s="78">
        <f t="shared" si="0"/>
        <v>0</v>
      </c>
      <c r="T41" s="78" t="str">
        <f t="shared" si="1"/>
        <v>소계</v>
      </c>
      <c r="U41" s="44"/>
      <c r="V41" s="43"/>
      <c r="W41" s="21"/>
    </row>
    <row r="42" spans="1:23" ht="19.2" customHeight="1">
      <c r="A42" s="97" t="s">
        <v>121</v>
      </c>
      <c r="B42" s="93">
        <f>SUM(B39:B41)</f>
        <v>20000</v>
      </c>
      <c r="C42" s="94"/>
      <c r="D42" s="163"/>
      <c r="K42" s="1"/>
      <c r="L42" s="47"/>
      <c r="Q42" s="50"/>
      <c r="R42" s="20"/>
      <c r="S42" s="78">
        <f t="shared" si="0"/>
        <v>0</v>
      </c>
      <c r="T42" s="78" t="str">
        <f t="shared" si="1"/>
        <v>소계</v>
      </c>
      <c r="U42" s="44"/>
      <c r="V42" s="43"/>
      <c r="W42" s="21"/>
    </row>
    <row r="43" spans="1:23" ht="19.2" customHeight="1">
      <c r="D43" s="163"/>
      <c r="Q43" s="50"/>
      <c r="R43" s="20"/>
      <c r="S43" s="78">
        <f t="shared" si="0"/>
        <v>0</v>
      </c>
      <c r="T43" s="78" t="str">
        <f t="shared" si="1"/>
        <v>소계</v>
      </c>
      <c r="U43" s="44"/>
      <c r="V43" s="43"/>
      <c r="W43" s="21"/>
    </row>
    <row r="44" spans="1:23" ht="19.2" customHeight="1">
      <c r="D44" s="163"/>
      <c r="Q44" s="50"/>
      <c r="R44" s="20"/>
      <c r="S44" s="78">
        <f t="shared" si="0"/>
        <v>0</v>
      </c>
      <c r="T44" s="78" t="str">
        <f t="shared" si="1"/>
        <v>소계</v>
      </c>
      <c r="U44" s="44"/>
      <c r="V44" s="43"/>
      <c r="W44" s="21"/>
    </row>
    <row r="45" spans="1:23" ht="19.2" customHeight="1">
      <c r="D45" s="163"/>
      <c r="Q45" s="50"/>
      <c r="R45" s="20"/>
      <c r="S45" s="78">
        <f t="shared" si="0"/>
        <v>0</v>
      </c>
      <c r="T45" s="78" t="str">
        <f t="shared" si="1"/>
        <v>소계</v>
      </c>
      <c r="U45" s="44"/>
      <c r="V45" s="43"/>
      <c r="W45" s="21"/>
    </row>
    <row r="46" spans="1:23" ht="19.2" customHeight="1">
      <c r="D46" s="163"/>
      <c r="O46" s="24"/>
      <c r="Q46" s="50"/>
      <c r="R46" s="20"/>
      <c r="S46" s="78">
        <f t="shared" si="0"/>
        <v>0</v>
      </c>
      <c r="T46" s="78" t="str">
        <f t="shared" si="1"/>
        <v>소계</v>
      </c>
      <c r="U46" s="44"/>
      <c r="V46" s="43"/>
      <c r="W46" s="21"/>
    </row>
    <row r="47" spans="1:23" ht="19.2" customHeight="1">
      <c r="D47" s="163"/>
      <c r="O47" s="24"/>
      <c r="Q47" s="50"/>
      <c r="R47" s="20"/>
      <c r="S47" s="78">
        <f t="shared" si="0"/>
        <v>0</v>
      </c>
      <c r="T47" s="78" t="str">
        <f t="shared" si="1"/>
        <v>소계</v>
      </c>
      <c r="U47" s="44"/>
      <c r="V47" s="43"/>
      <c r="W47" s="21"/>
    </row>
    <row r="48" spans="1:23" ht="19.2" customHeight="1">
      <c r="D48" s="163"/>
      <c r="O48" s="24"/>
      <c r="Q48" s="50"/>
      <c r="R48" s="20"/>
      <c r="S48" s="78">
        <f t="shared" si="0"/>
        <v>0</v>
      </c>
      <c r="T48" s="78" t="str">
        <f t="shared" si="1"/>
        <v>소계</v>
      </c>
      <c r="U48" s="44"/>
      <c r="V48" s="43"/>
      <c r="W48" s="21"/>
    </row>
    <row r="49" spans="4:23" ht="19.2" customHeight="1">
      <c r="D49" s="163"/>
      <c r="Q49" s="50"/>
      <c r="R49" s="20"/>
      <c r="S49" s="78">
        <f t="shared" si="0"/>
        <v>0</v>
      </c>
      <c r="T49" s="78" t="str">
        <f t="shared" si="1"/>
        <v>소계</v>
      </c>
      <c r="U49" s="44"/>
      <c r="V49" s="43"/>
      <c r="W49" s="21"/>
    </row>
    <row r="50" spans="4:23" ht="19.2" customHeight="1">
      <c r="D50" s="163"/>
      <c r="Q50" s="50"/>
      <c r="R50" s="20"/>
      <c r="S50" s="78">
        <f t="shared" si="0"/>
        <v>0</v>
      </c>
      <c r="T50" s="78" t="str">
        <f t="shared" si="1"/>
        <v>소계</v>
      </c>
      <c r="U50" s="44"/>
      <c r="V50" s="43"/>
      <c r="W50" s="21"/>
    </row>
    <row r="51" spans="4:23" ht="19.2" customHeight="1">
      <c r="D51" s="163"/>
      <c r="Q51" s="50"/>
      <c r="R51" s="20"/>
      <c r="S51" s="78">
        <f t="shared" si="0"/>
        <v>0</v>
      </c>
      <c r="T51" s="78" t="str">
        <f t="shared" si="1"/>
        <v>소계</v>
      </c>
      <c r="U51" s="44"/>
      <c r="V51" s="43"/>
      <c r="W51" s="21"/>
    </row>
    <row r="52" spans="4:23" ht="19.2" customHeight="1">
      <c r="D52" s="163"/>
      <c r="Q52" s="50"/>
      <c r="R52" s="20"/>
      <c r="S52" s="78">
        <f t="shared" si="0"/>
        <v>0</v>
      </c>
      <c r="T52" s="78" t="str">
        <f t="shared" si="1"/>
        <v>소계</v>
      </c>
      <c r="U52" s="44"/>
      <c r="V52" s="43"/>
      <c r="W52" s="21"/>
    </row>
    <row r="53" spans="4:23" ht="19.2" customHeight="1">
      <c r="D53" s="163"/>
      <c r="Q53" s="50"/>
      <c r="R53" s="20"/>
      <c r="S53" s="78">
        <f t="shared" si="0"/>
        <v>0</v>
      </c>
      <c r="T53" s="78" t="str">
        <f t="shared" si="1"/>
        <v>소계</v>
      </c>
      <c r="U53" s="44"/>
      <c r="V53" s="43"/>
      <c r="W53" s="21"/>
    </row>
    <row r="54" spans="4:23" ht="19.2" customHeight="1">
      <c r="D54" s="163"/>
      <c r="Q54" s="50"/>
      <c r="R54" s="20"/>
      <c r="S54" s="78">
        <f t="shared" si="0"/>
        <v>0</v>
      </c>
      <c r="T54" s="78" t="str">
        <f t="shared" si="1"/>
        <v>소계</v>
      </c>
      <c r="U54" s="44"/>
      <c r="V54" s="43"/>
      <c r="W54" s="21"/>
    </row>
    <row r="55" spans="4:23" ht="19.2" customHeight="1">
      <c r="D55" s="163"/>
      <c r="Q55" s="50"/>
      <c r="R55" s="20"/>
      <c r="S55" s="78">
        <f t="shared" si="0"/>
        <v>0</v>
      </c>
      <c r="T55" s="78" t="str">
        <f t="shared" si="1"/>
        <v>소계</v>
      </c>
      <c r="U55" s="44"/>
      <c r="V55" s="43"/>
      <c r="W55" s="21"/>
    </row>
    <row r="56" spans="4:23" ht="19.2" customHeight="1">
      <c r="D56" s="163"/>
      <c r="Q56" s="50"/>
      <c r="R56" s="20"/>
      <c r="S56" s="78">
        <f t="shared" si="0"/>
        <v>0</v>
      </c>
      <c r="T56" s="78" t="str">
        <f t="shared" si="1"/>
        <v>소계</v>
      </c>
      <c r="U56" s="44"/>
      <c r="V56" s="43"/>
      <c r="W56" s="21"/>
    </row>
    <row r="57" spans="4:23" ht="19.2" customHeight="1">
      <c r="D57" s="163"/>
      <c r="Q57" s="50"/>
      <c r="R57" s="20"/>
      <c r="S57" s="78">
        <f t="shared" si="0"/>
        <v>0</v>
      </c>
      <c r="T57" s="78" t="str">
        <f t="shared" si="1"/>
        <v>소계</v>
      </c>
      <c r="U57" s="44"/>
      <c r="V57" s="43"/>
      <c r="W57" s="21"/>
    </row>
    <row r="58" spans="4:23" ht="19.2" customHeight="1">
      <c r="D58" s="163"/>
      <c r="Q58" s="50"/>
      <c r="R58" s="20"/>
      <c r="S58" s="78">
        <f t="shared" si="0"/>
        <v>0</v>
      </c>
      <c r="T58" s="78" t="str">
        <f t="shared" si="1"/>
        <v>소계</v>
      </c>
      <c r="U58" s="44"/>
      <c r="V58" s="43"/>
      <c r="W58" s="21"/>
    </row>
    <row r="59" spans="4:23" ht="19.2" customHeight="1">
      <c r="D59" s="163"/>
      <c r="Q59" s="50"/>
      <c r="R59" s="20"/>
      <c r="S59" s="78">
        <f t="shared" si="0"/>
        <v>0</v>
      </c>
      <c r="T59" s="78" t="str">
        <f t="shared" si="1"/>
        <v>소계</v>
      </c>
      <c r="U59" s="44"/>
      <c r="V59" s="43"/>
      <c r="W59" s="21"/>
    </row>
    <row r="60" spans="4:23" ht="19.2" customHeight="1">
      <c r="D60" s="163"/>
      <c r="Q60" s="50"/>
      <c r="R60" s="20"/>
      <c r="S60" s="78">
        <f t="shared" si="0"/>
        <v>0</v>
      </c>
      <c r="T60" s="78" t="str">
        <f t="shared" si="1"/>
        <v>소계</v>
      </c>
      <c r="U60" s="44"/>
      <c r="V60" s="43"/>
      <c r="W60" s="21"/>
    </row>
    <row r="61" spans="4:23" ht="19.2" customHeight="1">
      <c r="D61" s="163"/>
      <c r="Q61" s="50"/>
      <c r="R61" s="20"/>
      <c r="S61" s="78">
        <f t="shared" si="0"/>
        <v>0</v>
      </c>
      <c r="T61" s="78" t="str">
        <f t="shared" si="1"/>
        <v>소계</v>
      </c>
      <c r="U61" s="44"/>
      <c r="V61" s="43"/>
      <c r="W61" s="21"/>
    </row>
    <row r="62" spans="4:23" ht="19.2" customHeight="1">
      <c r="D62" s="163"/>
      <c r="Q62" s="50"/>
      <c r="R62" s="20"/>
      <c r="S62" s="78">
        <f t="shared" si="0"/>
        <v>0</v>
      </c>
      <c r="T62" s="78" t="str">
        <f t="shared" si="1"/>
        <v>소계</v>
      </c>
      <c r="U62" s="44"/>
      <c r="V62" s="43"/>
      <c r="W62" s="21"/>
    </row>
    <row r="63" spans="4:23" ht="19.2" customHeight="1">
      <c r="D63" s="163"/>
      <c r="Q63" s="50"/>
      <c r="R63" s="20"/>
      <c r="S63" s="78">
        <f t="shared" si="0"/>
        <v>0</v>
      </c>
      <c r="T63" s="78" t="str">
        <f t="shared" si="1"/>
        <v>소계</v>
      </c>
      <c r="U63" s="44"/>
      <c r="V63" s="43"/>
      <c r="W63" s="21"/>
    </row>
    <row r="64" spans="4:23" ht="19.2" customHeight="1">
      <c r="D64" s="163"/>
      <c r="Q64" s="50"/>
      <c r="R64" s="20"/>
      <c r="S64" s="78">
        <f t="shared" si="0"/>
        <v>0</v>
      </c>
      <c r="T64" s="78" t="str">
        <f t="shared" si="1"/>
        <v>소계</v>
      </c>
      <c r="U64" s="44"/>
      <c r="V64" s="43"/>
      <c r="W64" s="21"/>
    </row>
    <row r="65" spans="1:23" ht="19.2" customHeight="1">
      <c r="D65" s="163"/>
      <c r="Q65" s="50"/>
      <c r="R65" s="20"/>
      <c r="S65" s="78">
        <f t="shared" si="0"/>
        <v>0</v>
      </c>
      <c r="T65" s="78" t="str">
        <f t="shared" si="1"/>
        <v>소계</v>
      </c>
      <c r="U65" s="44"/>
      <c r="V65" s="43"/>
      <c r="W65" s="21"/>
    </row>
    <row r="66" spans="1:23" ht="19.2" customHeight="1">
      <c r="D66" s="163"/>
      <c r="Q66" s="50"/>
      <c r="R66" s="20"/>
      <c r="S66" s="78">
        <f t="shared" si="0"/>
        <v>0</v>
      </c>
      <c r="T66" s="78" t="str">
        <f t="shared" si="1"/>
        <v>소계</v>
      </c>
      <c r="U66" s="44"/>
      <c r="V66" s="43"/>
      <c r="W66" s="21"/>
    </row>
    <row r="67" spans="1:23" ht="19.2" customHeight="1">
      <c r="D67" s="163"/>
      <c r="Q67" s="50"/>
      <c r="R67" s="20"/>
      <c r="S67" s="78">
        <f t="shared" si="0"/>
        <v>0</v>
      </c>
      <c r="T67" s="78" t="str">
        <f t="shared" si="1"/>
        <v>소계</v>
      </c>
      <c r="U67" s="44"/>
      <c r="V67" s="43"/>
      <c r="W67" s="21"/>
    </row>
    <row r="68" spans="1:23" ht="19.2" customHeight="1">
      <c r="A68" s="47"/>
      <c r="B68"/>
      <c r="C68"/>
      <c r="D68" s="163"/>
      <c r="Q68" s="51"/>
      <c r="R68" s="52"/>
      <c r="S68" s="78">
        <f t="shared" ref="S68" si="5">VLOOKUP(U68,$D$5:$F$34,2,FALSE)</f>
        <v>0</v>
      </c>
      <c r="T68" s="78" t="str">
        <f t="shared" ref="T68" si="6">VLOOKUP(U68,$D$5:$F$34,3,FALSE)</f>
        <v>소계</v>
      </c>
      <c r="U68" s="53"/>
      <c r="V68" s="54"/>
      <c r="W68" s="55"/>
    </row>
    <row r="69" spans="1:23" ht="19.2" customHeight="1">
      <c r="A69" s="48"/>
      <c r="B69" s="45"/>
      <c r="C69" s="46"/>
    </row>
    <row r="70" spans="1:23" ht="19.2" customHeight="1">
      <c r="A70" s="48"/>
      <c r="B70" s="45"/>
      <c r="C70" s="46"/>
    </row>
    <row r="71" spans="1:23" ht="19.2" customHeight="1">
      <c r="A71" s="48"/>
      <c r="B71" s="45"/>
      <c r="C71" s="46"/>
    </row>
    <row r="72" spans="1:23" ht="19.2" customHeight="1">
      <c r="A72" s="48"/>
      <c r="B72" s="45"/>
      <c r="C72" s="46"/>
    </row>
    <row r="73" spans="1:23" ht="19.2" customHeight="1">
      <c r="A73" s="48"/>
      <c r="B73" s="45"/>
      <c r="C73" s="46"/>
    </row>
    <row r="74" spans="1:23" ht="19.2" customHeight="1">
      <c r="A74" s="48"/>
      <c r="B74" s="45"/>
      <c r="C74" s="46"/>
    </row>
    <row r="75" spans="1:23" ht="19.2" customHeight="1">
      <c r="A75" s="48"/>
      <c r="B75" s="45"/>
      <c r="C75" s="46"/>
    </row>
    <row r="76" spans="1:23" ht="19.2" customHeight="1">
      <c r="A76" s="48"/>
      <c r="B76" s="45"/>
      <c r="C76" s="46"/>
    </row>
    <row r="77" spans="1:23" ht="19.2" customHeight="1">
      <c r="A77" s="48"/>
      <c r="B77" s="45"/>
      <c r="C77" s="46"/>
    </row>
    <row r="78" spans="1:23" ht="19.2" customHeight="1">
      <c r="A78" s="48"/>
      <c r="B78" s="45"/>
      <c r="C78" s="46"/>
    </row>
    <row r="79" spans="1:23" ht="19.2" customHeight="1">
      <c r="A79" s="48"/>
      <c r="B79" s="45"/>
      <c r="C79" s="46"/>
    </row>
    <row r="80" spans="1:23" ht="19.2" customHeight="1">
      <c r="A80" s="48"/>
      <c r="B80" s="45"/>
      <c r="C80" s="46"/>
    </row>
    <row r="81" spans="1:3" ht="19.2" customHeight="1">
      <c r="A81" s="48"/>
      <c r="B81" s="45"/>
      <c r="C81" s="46"/>
    </row>
    <row r="82" spans="1:3" ht="19.2" customHeight="1">
      <c r="A82" s="48"/>
      <c r="B82" s="45"/>
      <c r="C82" s="46"/>
    </row>
    <row r="83" spans="1:3" ht="19.2" customHeight="1">
      <c r="A83" s="48"/>
      <c r="B83" s="45"/>
      <c r="C83" s="46"/>
    </row>
    <row r="84" spans="1:3" ht="19.2" customHeight="1">
      <c r="A84" s="48"/>
      <c r="B84" s="45"/>
      <c r="C84" s="46"/>
    </row>
    <row r="85" spans="1:3" ht="19.2" customHeight="1">
      <c r="A85" s="48"/>
      <c r="B85" s="45"/>
      <c r="C85" s="46"/>
    </row>
    <row r="86" spans="1:3" ht="19.2" customHeight="1">
      <c r="A86" s="48"/>
      <c r="B86" s="45"/>
      <c r="C86" s="46"/>
    </row>
    <row r="87" spans="1:3" ht="19.2" customHeight="1">
      <c r="A87" s="48"/>
      <c r="B87" s="45"/>
      <c r="C87" s="46"/>
    </row>
    <row r="88" spans="1:3" ht="19.2" customHeight="1">
      <c r="A88" s="48"/>
      <c r="B88" s="45"/>
      <c r="C88" s="46"/>
    </row>
    <row r="89" spans="1:3" ht="19.2" customHeight="1">
      <c r="A89" s="48"/>
      <c r="B89" s="45"/>
      <c r="C89" s="46"/>
    </row>
    <row r="90" spans="1:3" ht="19.2" customHeight="1">
      <c r="A90" s="48"/>
      <c r="B90" s="45"/>
      <c r="C90" s="46"/>
    </row>
    <row r="91" spans="1:3" ht="19.2" customHeight="1">
      <c r="A91" s="48"/>
      <c r="B91" s="45"/>
      <c r="C91" s="46"/>
    </row>
    <row r="92" spans="1:3" ht="19.2" customHeight="1">
      <c r="A92" s="48"/>
      <c r="B92" s="45"/>
      <c r="C92" s="46"/>
    </row>
    <row r="93" spans="1:3" ht="19.2" customHeight="1">
      <c r="A93" s="48"/>
      <c r="B93" s="45"/>
      <c r="C93" s="46"/>
    </row>
    <row r="94" spans="1:3" ht="19.2" customHeight="1">
      <c r="A94" s="48"/>
      <c r="B94" s="45"/>
      <c r="C94" s="46"/>
    </row>
    <row r="95" spans="1:3" ht="19.2" customHeight="1">
      <c r="A95" s="48"/>
      <c r="B95" s="45"/>
      <c r="C95" s="46"/>
    </row>
    <row r="96" spans="1:3" ht="19.2" customHeight="1">
      <c r="A96" s="48"/>
      <c r="B96" s="45"/>
      <c r="C96" s="46"/>
    </row>
  </sheetData>
  <mergeCells count="12">
    <mergeCell ref="J3:J4"/>
    <mergeCell ref="A38:C38"/>
    <mergeCell ref="E38:I38"/>
    <mergeCell ref="A3:C3"/>
    <mergeCell ref="E3:I3"/>
    <mergeCell ref="A4:C11"/>
    <mergeCell ref="A13:C13"/>
    <mergeCell ref="F14:G14"/>
    <mergeCell ref="A20:C20"/>
    <mergeCell ref="A28:C28"/>
    <mergeCell ref="F35:G35"/>
    <mergeCell ref="E36:G36"/>
  </mergeCells>
  <phoneticPr fontId="6" type="noConversion"/>
  <conditionalFormatting sqref="I5:I35">
    <cfRule type="cellIs" dxfId="32" priority="3" operator="greaterThan">
      <formula>0.9</formula>
    </cfRule>
  </conditionalFormatting>
  <conditionalFormatting sqref="J5:J35">
    <cfRule type="cellIs" dxfId="31" priority="2" operator="lessThan">
      <formula>0</formula>
    </cfRule>
  </conditionalFormatting>
  <conditionalFormatting sqref="J36">
    <cfRule type="cellIs" dxfId="30" priority="1" operator="lessThan">
      <formula>0</formula>
    </cfRule>
  </conditionalFormatting>
  <dataValidations count="1">
    <dataValidation type="list" allowBlank="1" showInputMessage="1" showErrorMessage="1" sqref="R4:R68" xr:uid="{3BFF3B1A-01A1-4956-8240-6EC2BAE7B449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89D2F-49E2-4B89-B415-2C33766FDB71}">
  <sheetPr>
    <tabColor theme="0" tint="-0.249977111117893"/>
  </sheetPr>
  <dimension ref="A1:W96"/>
  <sheetViews>
    <sheetView showGridLines="0" zoomScale="70" zoomScaleNormal="70" workbookViewId="0">
      <selection activeCell="E38" sqref="E38:I41"/>
    </sheetView>
  </sheetViews>
  <sheetFormatPr defaultColWidth="14" defaultRowHeight="17.399999999999999" outlineLevelCol="1"/>
  <cols>
    <col min="1" max="3" width="14" style="24"/>
    <col min="4" max="4" width="2.3984375" style="24" customWidth="1"/>
    <col min="5" max="5" width="14.3984375" style="24" bestFit="1" customWidth="1"/>
    <col min="6" max="9" width="14" style="24"/>
    <col min="10" max="10" width="10.296875" style="1" bestFit="1" customWidth="1"/>
    <col min="11" max="11" width="2.3984375" style="47" customWidth="1"/>
    <col min="15" max="15" width="18.3984375" bestFit="1" customWidth="1"/>
    <col min="16" max="16" width="2.3984375" customWidth="1"/>
    <col min="17" max="17" width="3.69921875" customWidth="1"/>
    <col min="18" max="18" width="14" style="1"/>
    <col min="19" max="20" width="14" style="1" hidden="1" customWidth="1" outlineLevel="1"/>
    <col min="21" max="21" width="14" style="1" customWidth="1" collapsed="1"/>
    <col min="22" max="22" width="14" style="1"/>
    <col min="23" max="23" width="14" style="6"/>
    <col min="24" max="16384" width="14" style="1"/>
  </cols>
  <sheetData>
    <row r="1" spans="1:23" ht="21">
      <c r="A1" s="40" t="s">
        <v>162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L2" s="49" t="s">
        <v>145</v>
      </c>
      <c r="Q2" s="42" t="s">
        <v>216</v>
      </c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H5/현금흐름!G18</f>
        <v>#DIV/0!</v>
      </c>
      <c r="J5" s="267">
        <f>현금흐름!G18-H5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H6/현금흐름!G19</f>
        <v>#DIV/0!</v>
      </c>
      <c r="J6" s="266">
        <f>현금흐름!G19-H6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H7/현금흐름!G20</f>
        <v>#DIV/0!</v>
      </c>
      <c r="J7" s="266">
        <f>현금흐름!G20-H7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H8/현금흐름!G21</f>
        <v>#DIV/0!</v>
      </c>
      <c r="J8" s="266">
        <f>현금흐름!G21-H8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H9/현금흐름!G22</f>
        <v>#DIV/0!</v>
      </c>
      <c r="J9" s="266">
        <f>현금흐름!G22-H9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H10/현금흐름!G23</f>
        <v>#DIV/0!</v>
      </c>
      <c r="J10" s="266">
        <f>현금흐름!G23-H10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H11/현금흐름!G24</f>
        <v>#DIV/0!</v>
      </c>
      <c r="J11" s="266">
        <f>현금흐름!G24-H11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H12/현금흐름!G25</f>
        <v>#DIV/0!</v>
      </c>
      <c r="J12" s="266">
        <f>현금흐름!G25-H12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H13/현금흐름!G26</f>
        <v>#DIV/0!</v>
      </c>
      <c r="J13" s="266">
        <f>현금흐름!G26-H13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H14/현금흐름!G27</f>
        <v>#DIV/0!</v>
      </c>
      <c r="J14" s="274">
        <f>현금흐름!G27-H14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H15/현금흐름!G28</f>
        <v>#DIV/0!</v>
      </c>
      <c r="J15" s="266">
        <f>현금흐름!G28-H15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H16/현금흐름!G29</f>
        <v>#DIV/0!</v>
      </c>
      <c r="J16" s="266">
        <f>현금흐름!G29-H16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H17/현금흐름!G30</f>
        <v>#DIV/0!</v>
      </c>
      <c r="J17" s="266">
        <f>현금흐름!G30-H17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H18/현금흐름!G31</f>
        <v>#DIV/0!</v>
      </c>
      <c r="J18" s="266">
        <f>현금흐름!G31-H18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H19/현금흐름!G32</f>
        <v>#DIV/0!</v>
      </c>
      <c r="J19" s="266">
        <f>현금흐름!G32-H19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H20/현금흐름!G33</f>
        <v>#DIV/0!</v>
      </c>
      <c r="J20" s="266">
        <f>현금흐름!G33-H20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H21/현금흐름!G34</f>
        <v>#DIV/0!</v>
      </c>
      <c r="J21" s="266">
        <f>현금흐름!G34-H21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H22/현금흐름!G35</f>
        <v>#DIV/0!</v>
      </c>
      <c r="J22" s="266">
        <f>현금흐름!G35-H22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H23/현금흐름!G36</f>
        <v>#DIV/0!</v>
      </c>
      <c r="J23" s="266">
        <f>현금흐름!G36-H23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H24/현금흐름!G37</f>
        <v>#DIV/0!</v>
      </c>
      <c r="J24" s="266">
        <f>현금흐름!G37-H24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H25/현금흐름!G38</f>
        <v>#DIV/0!</v>
      </c>
      <c r="J25" s="266">
        <f>현금흐름!G38-H25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H26/현금흐름!G39</f>
        <v>#DIV/0!</v>
      </c>
      <c r="J26" s="266">
        <f>현금흐름!G39-H26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H27/현금흐름!G40</f>
        <v>#DIV/0!</v>
      </c>
      <c r="J27" s="266">
        <f>현금흐름!G40-H27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H28/현금흐름!G41</f>
        <v>#DIV/0!</v>
      </c>
      <c r="J28" s="266">
        <f>현금흐름!G41-H28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H29/현금흐름!G42</f>
        <v>#DIV/0!</v>
      </c>
      <c r="J29" s="266">
        <f>현금흐름!G42-H29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 t="e">
        <f>H30/현금흐름!G43</f>
        <v>#DIV/0!</v>
      </c>
      <c r="J30" s="266">
        <f>현금흐름!G43-H30</f>
        <v>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H31/현금흐름!G44</f>
        <v>#DIV/0!</v>
      </c>
      <c r="J31" s="266">
        <f>현금흐름!G44-H31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H32/현금흐름!G45</f>
        <v>#DIV/0!</v>
      </c>
      <c r="J32" s="266">
        <f>현금흐름!G45-H32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 t="e">
        <f>H33/현금흐름!G46</f>
        <v>#DIV/0!</v>
      </c>
      <c r="J33" s="266">
        <f>현금흐름!G46-H33</f>
        <v>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 t="e">
        <f>H34/현금흐름!G47</f>
        <v>#DIV/0!</v>
      </c>
      <c r="J34" s="266">
        <f>현금흐름!G47-H34</f>
        <v>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 t="e">
        <f>H35/현금흐름!G48</f>
        <v>#DIV/0!</v>
      </c>
      <c r="J35" s="273">
        <f>현금흐름!G48-H35</f>
        <v>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 t="e">
        <f>H36/현금흐름!G49</f>
        <v>#DIV/0!</v>
      </c>
      <c r="J36" s="270">
        <f>SUM(J14,J35)</f>
        <v>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29" priority="3" operator="greaterThan">
      <formula>0.9</formula>
    </cfRule>
  </conditionalFormatting>
  <conditionalFormatting sqref="J5:J35">
    <cfRule type="cellIs" dxfId="28" priority="2" operator="lessThan">
      <formula>0</formula>
    </cfRule>
  </conditionalFormatting>
  <conditionalFormatting sqref="J36">
    <cfRule type="cellIs" dxfId="27" priority="1" operator="lessThan">
      <formula>0</formula>
    </cfRule>
  </conditionalFormatting>
  <dataValidations count="1">
    <dataValidation type="list" allowBlank="1" showInputMessage="1" showErrorMessage="1" sqref="R4:R68" xr:uid="{2693253B-F03F-4FA7-B13B-29FFB899B2DD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37413-FD88-4A6A-8FDC-A516776C443D}">
  <sheetPr>
    <tabColor theme="0" tint="-0.249977111117893"/>
  </sheetPr>
  <dimension ref="A1:W96"/>
  <sheetViews>
    <sheetView showGridLines="0" zoomScale="55" zoomScaleNormal="55" workbookViewId="0">
      <selection activeCell="E38" sqref="E38:I41"/>
    </sheetView>
  </sheetViews>
  <sheetFormatPr defaultColWidth="14" defaultRowHeight="17.399999999999999" outlineLevelCol="1"/>
  <cols>
    <col min="1" max="3" width="14" style="24"/>
    <col min="4" max="4" width="2.3984375" style="24" customWidth="1"/>
    <col min="5" max="5" width="14.3984375" style="24" bestFit="1" customWidth="1"/>
    <col min="6" max="9" width="14" style="24"/>
    <col min="10" max="10" width="10.296875" style="1" bestFit="1" customWidth="1"/>
    <col min="11" max="11" width="2.3984375" style="47" customWidth="1"/>
    <col min="15" max="15" width="18.3984375" bestFit="1" customWidth="1"/>
    <col min="16" max="16" width="2.3984375" customWidth="1"/>
    <col min="17" max="17" width="3.69921875" customWidth="1"/>
    <col min="18" max="18" width="14" style="1"/>
    <col min="19" max="20" width="14" style="1" hidden="1" customWidth="1" outlineLevel="1"/>
    <col min="21" max="21" width="14" style="1" customWidth="1" collapsed="1"/>
    <col min="22" max="22" width="14" style="1"/>
    <col min="23" max="23" width="14" style="6"/>
    <col min="24" max="16384" width="14" style="1"/>
  </cols>
  <sheetData>
    <row r="1" spans="1:23" ht="21">
      <c r="A1" s="40" t="s">
        <v>163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K2" s="49"/>
      <c r="L2" s="49" t="s">
        <v>145</v>
      </c>
      <c r="Q2" s="42" t="s">
        <v>216</v>
      </c>
      <c r="R2" s="42"/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H5/현금흐름!I18</f>
        <v>#DIV/0!</v>
      </c>
      <c r="J5" s="267">
        <f>현금흐름!I18-H5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H6/현금흐름!I19</f>
        <v>#DIV/0!</v>
      </c>
      <c r="J6" s="266">
        <f>현금흐름!I19-H6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H7/현금흐름!I20</f>
        <v>#DIV/0!</v>
      </c>
      <c r="J7" s="266">
        <f>현금흐름!I20-H7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H8/현금흐름!I21</f>
        <v>#DIV/0!</v>
      </c>
      <c r="J8" s="266">
        <f>현금흐름!I21-H8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H9/현금흐름!I22</f>
        <v>#DIV/0!</v>
      </c>
      <c r="J9" s="266">
        <f>현금흐름!I22-H9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H10/현금흐름!I23</f>
        <v>#DIV/0!</v>
      </c>
      <c r="J10" s="266">
        <f>현금흐름!I23-H10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H11/현금흐름!I24</f>
        <v>#DIV/0!</v>
      </c>
      <c r="J11" s="266">
        <f>현금흐름!I24-H11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H12/현금흐름!I25</f>
        <v>#DIV/0!</v>
      </c>
      <c r="J12" s="266">
        <f>현금흐름!I25-H12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H13/현금흐름!I26</f>
        <v>#DIV/0!</v>
      </c>
      <c r="J13" s="266">
        <f>현금흐름!I26-H13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H14/현금흐름!I27</f>
        <v>#DIV/0!</v>
      </c>
      <c r="J14" s="274">
        <f>현금흐름!I27-H14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H15/현금흐름!I28</f>
        <v>#DIV/0!</v>
      </c>
      <c r="J15" s="266">
        <f>현금흐름!I28-H15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H16/현금흐름!I29</f>
        <v>#DIV/0!</v>
      </c>
      <c r="J16" s="266">
        <f>현금흐름!I29-H16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H17/현금흐름!I30</f>
        <v>#DIV/0!</v>
      </c>
      <c r="J17" s="266">
        <f>현금흐름!I30-H17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H18/현금흐름!I31</f>
        <v>#DIV/0!</v>
      </c>
      <c r="J18" s="266">
        <f>현금흐름!I31-H18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H19/현금흐름!I32</f>
        <v>#DIV/0!</v>
      </c>
      <c r="J19" s="266">
        <f>현금흐름!I32-H19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H20/현금흐름!I33</f>
        <v>#DIV/0!</v>
      </c>
      <c r="J20" s="266">
        <f>현금흐름!I33-H20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H21/현금흐름!I34</f>
        <v>#DIV/0!</v>
      </c>
      <c r="J21" s="266">
        <f>현금흐름!I34-H21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H22/현금흐름!I35</f>
        <v>#DIV/0!</v>
      </c>
      <c r="J22" s="266">
        <f>현금흐름!I35-H22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H23/현금흐름!I36</f>
        <v>#DIV/0!</v>
      </c>
      <c r="J23" s="266">
        <f>현금흐름!I36-H23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H24/현금흐름!I37</f>
        <v>#DIV/0!</v>
      </c>
      <c r="J24" s="266">
        <f>현금흐름!I37-H24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H25/현금흐름!I38</f>
        <v>#DIV/0!</v>
      </c>
      <c r="J25" s="266">
        <f>현금흐름!I38-H25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H26/현금흐름!I39</f>
        <v>#DIV/0!</v>
      </c>
      <c r="J26" s="266">
        <f>현금흐름!I39-H26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H27/현금흐름!I40</f>
        <v>#DIV/0!</v>
      </c>
      <c r="J27" s="266">
        <f>현금흐름!I40-H27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H28/현금흐름!I41</f>
        <v>#DIV/0!</v>
      </c>
      <c r="J28" s="266">
        <f>현금흐름!I41-H28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H29/현금흐름!I42</f>
        <v>#DIV/0!</v>
      </c>
      <c r="J29" s="266">
        <f>현금흐름!I42-H29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 t="e">
        <f>H30/현금흐름!I43</f>
        <v>#DIV/0!</v>
      </c>
      <c r="J30" s="266">
        <f>현금흐름!I43-H30</f>
        <v>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H31/현금흐름!I44</f>
        <v>#DIV/0!</v>
      </c>
      <c r="J31" s="266">
        <f>현금흐름!I44-H31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H32/현금흐름!I45</f>
        <v>#DIV/0!</v>
      </c>
      <c r="J32" s="266">
        <f>현금흐름!I45-H32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 t="e">
        <f>H33/현금흐름!I46</f>
        <v>#DIV/0!</v>
      </c>
      <c r="J33" s="266">
        <f>현금흐름!I46-H33</f>
        <v>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 t="e">
        <f>H34/현금흐름!I47</f>
        <v>#DIV/0!</v>
      </c>
      <c r="J34" s="266">
        <f>현금흐름!I47-H34</f>
        <v>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 t="e">
        <f>H35/현금흐름!I48</f>
        <v>#DIV/0!</v>
      </c>
      <c r="J35" s="273">
        <f>현금흐름!I48-H35</f>
        <v>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 t="e">
        <f>H36/현금흐름!I49</f>
        <v>#DIV/0!</v>
      </c>
      <c r="J36" s="270">
        <f>SUM(J14,J35)</f>
        <v>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26" priority="3" operator="greaterThan">
      <formula>0.9</formula>
    </cfRule>
  </conditionalFormatting>
  <conditionalFormatting sqref="J5:J35">
    <cfRule type="cellIs" dxfId="25" priority="2" operator="lessThan">
      <formula>0</formula>
    </cfRule>
  </conditionalFormatting>
  <conditionalFormatting sqref="J36">
    <cfRule type="cellIs" dxfId="24" priority="1" operator="lessThan">
      <formula>0</formula>
    </cfRule>
  </conditionalFormatting>
  <dataValidations count="1">
    <dataValidation type="list" allowBlank="1" showInputMessage="1" showErrorMessage="1" sqref="R4:R68" xr:uid="{D11BAE74-E335-4468-AC7A-0060752CAE8E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02AA-31D8-460B-AB4F-0B57A9208166}">
  <sheetPr>
    <tabColor theme="0" tint="-0.249977111117893"/>
  </sheetPr>
  <dimension ref="A1:W96"/>
  <sheetViews>
    <sheetView showGridLines="0" zoomScale="55" zoomScaleNormal="55" workbookViewId="0">
      <selection activeCell="E38" sqref="E38:I41"/>
    </sheetView>
  </sheetViews>
  <sheetFormatPr defaultColWidth="14" defaultRowHeight="17.399999999999999" outlineLevelCol="1"/>
  <cols>
    <col min="1" max="3" width="14" style="24"/>
    <col min="4" max="4" width="2.3984375" style="24" customWidth="1"/>
    <col min="5" max="5" width="14.3984375" style="24" bestFit="1" customWidth="1"/>
    <col min="6" max="9" width="14" style="24"/>
    <col min="10" max="10" width="7.19921875" style="1" customWidth="1"/>
    <col min="11" max="11" width="2.3984375" style="47" customWidth="1"/>
    <col min="15" max="15" width="18.3984375" bestFit="1" customWidth="1"/>
    <col min="16" max="16" width="2.3984375" customWidth="1"/>
    <col min="17" max="17" width="3.69921875" customWidth="1"/>
    <col min="18" max="18" width="14" style="1"/>
    <col min="19" max="20" width="14" style="1" hidden="1" customWidth="1" outlineLevel="1"/>
    <col min="21" max="21" width="14" style="1" customWidth="1" collapsed="1"/>
    <col min="22" max="22" width="14" style="1"/>
    <col min="23" max="23" width="14" style="6"/>
    <col min="24" max="16384" width="14" style="1"/>
  </cols>
  <sheetData>
    <row r="1" spans="1:23" ht="21">
      <c r="A1" s="40" t="s">
        <v>164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L2" s="49" t="s">
        <v>145</v>
      </c>
      <c r="Q2" s="42" t="s">
        <v>216</v>
      </c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H5/현금흐름!K18</f>
        <v>#DIV/0!</v>
      </c>
      <c r="J5" s="267">
        <f>현금흐름!K18-H5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H6/현금흐름!K19</f>
        <v>#DIV/0!</v>
      </c>
      <c r="J6" s="266">
        <f>현금흐름!K19-H6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H7/현금흐름!K20</f>
        <v>#DIV/0!</v>
      </c>
      <c r="J7" s="266">
        <f>현금흐름!K20-H7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H8/현금흐름!K21</f>
        <v>#DIV/0!</v>
      </c>
      <c r="J8" s="266">
        <f>현금흐름!K21-H8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H9/현금흐름!K22</f>
        <v>#DIV/0!</v>
      </c>
      <c r="J9" s="266">
        <f>현금흐름!K22-H9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H10/현금흐름!K23</f>
        <v>#DIV/0!</v>
      </c>
      <c r="J10" s="266">
        <f>현금흐름!K23-H10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H11/현금흐름!K24</f>
        <v>#DIV/0!</v>
      </c>
      <c r="J11" s="266">
        <f>현금흐름!K24-H11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H12/현금흐름!K25</f>
        <v>#DIV/0!</v>
      </c>
      <c r="J12" s="266">
        <f>현금흐름!K25-H12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H13/현금흐름!K26</f>
        <v>#DIV/0!</v>
      </c>
      <c r="J13" s="266">
        <f>현금흐름!K26-H13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H14/현금흐름!K27</f>
        <v>#DIV/0!</v>
      </c>
      <c r="J14" s="274">
        <f>현금흐름!K27-H14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H15/현금흐름!K28</f>
        <v>#DIV/0!</v>
      </c>
      <c r="J15" s="266">
        <f>현금흐름!K28-H15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H16/현금흐름!K29</f>
        <v>#DIV/0!</v>
      </c>
      <c r="J16" s="266">
        <f>현금흐름!K29-H16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H17/현금흐름!K30</f>
        <v>#DIV/0!</v>
      </c>
      <c r="J17" s="266">
        <f>현금흐름!K30-H17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H18/현금흐름!K31</f>
        <v>#DIV/0!</v>
      </c>
      <c r="J18" s="266">
        <f>현금흐름!K31-H18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H19/현금흐름!K32</f>
        <v>#DIV/0!</v>
      </c>
      <c r="J19" s="266">
        <f>현금흐름!K32-H19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H20/현금흐름!K33</f>
        <v>#DIV/0!</v>
      </c>
      <c r="J20" s="266">
        <f>현금흐름!K33-H20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H21/현금흐름!K34</f>
        <v>#DIV/0!</v>
      </c>
      <c r="J21" s="266">
        <f>현금흐름!K34-H21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H22/현금흐름!K35</f>
        <v>#DIV/0!</v>
      </c>
      <c r="J22" s="266">
        <f>현금흐름!K35-H22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H23/현금흐름!K36</f>
        <v>#DIV/0!</v>
      </c>
      <c r="J23" s="266">
        <f>현금흐름!K36-H23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H24/현금흐름!K37</f>
        <v>#DIV/0!</v>
      </c>
      <c r="J24" s="266">
        <f>현금흐름!K37-H24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H25/현금흐름!K38</f>
        <v>#DIV/0!</v>
      </c>
      <c r="J25" s="266">
        <f>현금흐름!K38-H25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H26/현금흐름!K39</f>
        <v>#DIV/0!</v>
      </c>
      <c r="J26" s="266">
        <f>현금흐름!K39-H26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H27/현금흐름!K40</f>
        <v>#DIV/0!</v>
      </c>
      <c r="J27" s="266">
        <f>현금흐름!K40-H27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H28/현금흐름!K41</f>
        <v>#DIV/0!</v>
      </c>
      <c r="J28" s="266">
        <f>현금흐름!K41-H28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H29/현금흐름!K42</f>
        <v>#DIV/0!</v>
      </c>
      <c r="J29" s="266">
        <f>현금흐름!K42-H29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>
        <f>H30/현금흐름!K43</f>
        <v>0</v>
      </c>
      <c r="J30" s="266">
        <f>현금흐름!K43-H30</f>
        <v>50000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H31/현금흐름!K44</f>
        <v>#DIV/0!</v>
      </c>
      <c r="J31" s="266">
        <f>현금흐름!K44-H31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H32/현금흐름!K45</f>
        <v>#DIV/0!</v>
      </c>
      <c r="J32" s="266">
        <f>현금흐름!K45-H32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 t="e">
        <f>H33/현금흐름!K46</f>
        <v>#DIV/0!</v>
      </c>
      <c r="J33" s="266">
        <f>현금흐름!K46-H33</f>
        <v>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 t="e">
        <f>H34/현금흐름!K47</f>
        <v>#DIV/0!</v>
      </c>
      <c r="J34" s="266">
        <f>현금흐름!K47-H34</f>
        <v>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>
        <f>H35/현금흐름!K48</f>
        <v>0</v>
      </c>
      <c r="J35" s="273">
        <f>현금흐름!K48-H35</f>
        <v>50000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>
        <f>H36/현금흐름!K49</f>
        <v>0</v>
      </c>
      <c r="J36" s="270">
        <f>SUM(J14,J35)</f>
        <v>50000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23" priority="3" operator="greaterThan">
      <formula>0.9</formula>
    </cfRule>
  </conditionalFormatting>
  <conditionalFormatting sqref="J5:J35">
    <cfRule type="cellIs" dxfId="22" priority="2" operator="lessThan">
      <formula>0</formula>
    </cfRule>
  </conditionalFormatting>
  <conditionalFormatting sqref="J36">
    <cfRule type="cellIs" dxfId="21" priority="1" operator="lessThan">
      <formula>0</formula>
    </cfRule>
  </conditionalFormatting>
  <dataValidations count="1">
    <dataValidation type="list" allowBlank="1" showInputMessage="1" showErrorMessage="1" sqref="R4:R68" xr:uid="{98FAD546-7BF5-4845-A2FC-21E5966C04E0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D100-88C9-488D-B8A5-D0090907EBF9}">
  <sheetPr>
    <tabColor theme="0" tint="-0.249977111117893"/>
  </sheetPr>
  <dimension ref="A1:W96"/>
  <sheetViews>
    <sheetView showGridLines="0" zoomScale="55" zoomScaleNormal="55" workbookViewId="0">
      <selection activeCell="E38" sqref="E38:I41"/>
    </sheetView>
  </sheetViews>
  <sheetFormatPr defaultColWidth="14" defaultRowHeight="17.399999999999999" outlineLevelCol="1"/>
  <cols>
    <col min="1" max="3" width="14" style="24"/>
    <col min="4" max="4" width="2.3984375" style="24" customWidth="1"/>
    <col min="5" max="5" width="14.3984375" style="24" bestFit="1" customWidth="1"/>
    <col min="6" max="9" width="14" style="24"/>
    <col min="10" max="10" width="10.296875" style="1" bestFit="1" customWidth="1"/>
    <col min="11" max="11" width="2.3984375" style="47" customWidth="1"/>
    <col min="15" max="15" width="18.3984375" bestFit="1" customWidth="1"/>
    <col min="16" max="16" width="2.3984375" customWidth="1"/>
    <col min="17" max="17" width="3.69921875" customWidth="1"/>
    <col min="18" max="18" width="14" style="1"/>
    <col min="19" max="20" width="14" style="1" hidden="1" customWidth="1" outlineLevel="1"/>
    <col min="21" max="21" width="14" style="1" customWidth="1" collapsed="1"/>
    <col min="22" max="22" width="14" style="1"/>
    <col min="23" max="23" width="14" style="6"/>
    <col min="24" max="16384" width="14" style="1"/>
  </cols>
  <sheetData>
    <row r="1" spans="1:23" ht="21">
      <c r="A1" s="40" t="s">
        <v>165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L2" s="49" t="s">
        <v>145</v>
      </c>
      <c r="Q2" s="42" t="s">
        <v>216</v>
      </c>
      <c r="R2" s="42"/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H5/현금흐름!M18</f>
        <v>#DIV/0!</v>
      </c>
      <c r="J5" s="267">
        <f>현금흐름!M18-H5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H6/현금흐름!M19</f>
        <v>#DIV/0!</v>
      </c>
      <c r="J6" s="266">
        <f>현금흐름!M19-H6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H7/현금흐름!M20</f>
        <v>#DIV/0!</v>
      </c>
      <c r="J7" s="266">
        <f>현금흐름!M20-H7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H8/현금흐름!M21</f>
        <v>#DIV/0!</v>
      </c>
      <c r="J8" s="266">
        <f>현금흐름!M21-H8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H9/현금흐름!M22</f>
        <v>#DIV/0!</v>
      </c>
      <c r="J9" s="266">
        <f>현금흐름!M22-H9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H10/현금흐름!M23</f>
        <v>#DIV/0!</v>
      </c>
      <c r="J10" s="266">
        <f>현금흐름!M23-H10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H11/현금흐름!M24</f>
        <v>#DIV/0!</v>
      </c>
      <c r="J11" s="266">
        <f>현금흐름!M24-H11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H12/현금흐름!M25</f>
        <v>#DIV/0!</v>
      </c>
      <c r="J12" s="266">
        <f>현금흐름!M25-H12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H13/현금흐름!M26</f>
        <v>#DIV/0!</v>
      </c>
      <c r="J13" s="266">
        <f>현금흐름!M26-H13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H14/현금흐름!M27</f>
        <v>#DIV/0!</v>
      </c>
      <c r="J14" s="274">
        <f>현금흐름!M27-H14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H15/현금흐름!M28</f>
        <v>#DIV/0!</v>
      </c>
      <c r="J15" s="266">
        <f>현금흐름!M28-H15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H16/현금흐름!M29</f>
        <v>#DIV/0!</v>
      </c>
      <c r="J16" s="266">
        <f>현금흐름!M29-H16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H17/현금흐름!M30</f>
        <v>#DIV/0!</v>
      </c>
      <c r="J17" s="266">
        <f>현금흐름!M30-H17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H18/현금흐름!M31</f>
        <v>#DIV/0!</v>
      </c>
      <c r="J18" s="266">
        <f>현금흐름!M31-H18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H19/현금흐름!M32</f>
        <v>#DIV/0!</v>
      </c>
      <c r="J19" s="266">
        <f>현금흐름!M32-H19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H20/현금흐름!M33</f>
        <v>#DIV/0!</v>
      </c>
      <c r="J20" s="266">
        <f>현금흐름!M33-H20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H21/현금흐름!M34</f>
        <v>#DIV/0!</v>
      </c>
      <c r="J21" s="266">
        <f>현금흐름!M34-H21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H22/현금흐름!M35</f>
        <v>#DIV/0!</v>
      </c>
      <c r="J22" s="266">
        <f>현금흐름!M35-H22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H23/현금흐름!M36</f>
        <v>#DIV/0!</v>
      </c>
      <c r="J23" s="266">
        <f>현금흐름!M36-H23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H24/현금흐름!M37</f>
        <v>#DIV/0!</v>
      </c>
      <c r="J24" s="266">
        <f>현금흐름!M37-H24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H25/현금흐름!M38</f>
        <v>#DIV/0!</v>
      </c>
      <c r="J25" s="266">
        <f>현금흐름!M38-H25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H26/현금흐름!M39</f>
        <v>#DIV/0!</v>
      </c>
      <c r="J26" s="266">
        <f>현금흐름!M39-H26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H27/현금흐름!M40</f>
        <v>#DIV/0!</v>
      </c>
      <c r="J27" s="266">
        <f>현금흐름!M40-H27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H28/현금흐름!M41</f>
        <v>#DIV/0!</v>
      </c>
      <c r="J28" s="266">
        <f>현금흐름!M41-H28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H29/현금흐름!M42</f>
        <v>#DIV/0!</v>
      </c>
      <c r="J29" s="266">
        <f>현금흐름!M42-H29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 t="e">
        <f>H30/현금흐름!M43</f>
        <v>#DIV/0!</v>
      </c>
      <c r="J30" s="266">
        <f>현금흐름!M43-H30</f>
        <v>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H31/현금흐름!M44</f>
        <v>#DIV/0!</v>
      </c>
      <c r="J31" s="266">
        <f>현금흐름!M44-H31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H32/현금흐름!M45</f>
        <v>#DIV/0!</v>
      </c>
      <c r="J32" s="266">
        <f>현금흐름!M45-H32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 t="e">
        <f>H33/현금흐름!M46</f>
        <v>#DIV/0!</v>
      </c>
      <c r="J33" s="266">
        <f>현금흐름!M46-H33</f>
        <v>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 t="e">
        <f>H34/현금흐름!M47</f>
        <v>#DIV/0!</v>
      </c>
      <c r="J34" s="266">
        <f>현금흐름!M47-H34</f>
        <v>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 t="e">
        <f>H35/현금흐름!M48</f>
        <v>#DIV/0!</v>
      </c>
      <c r="J35" s="273">
        <f>현금흐름!M48-H35</f>
        <v>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 t="e">
        <f>H36/현금흐름!M49</f>
        <v>#DIV/0!</v>
      </c>
      <c r="J36" s="270">
        <f>SUM(J14,J35)</f>
        <v>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20" priority="3" operator="greaterThan">
      <formula>0.9</formula>
    </cfRule>
  </conditionalFormatting>
  <conditionalFormatting sqref="J5:J35">
    <cfRule type="cellIs" dxfId="19" priority="2" operator="lessThan">
      <formula>0</formula>
    </cfRule>
  </conditionalFormatting>
  <conditionalFormatting sqref="J36">
    <cfRule type="cellIs" dxfId="18" priority="1" operator="lessThan">
      <formula>0</formula>
    </cfRule>
  </conditionalFormatting>
  <dataValidations count="1">
    <dataValidation type="list" allowBlank="1" showInputMessage="1" showErrorMessage="1" sqref="R4:R68" xr:uid="{AD4A71B9-9C0C-409D-B67F-43887A8866D3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1A03-0B5F-4FB7-8FCF-131A56127EF9}">
  <sheetPr>
    <tabColor theme="0" tint="-0.249977111117893"/>
  </sheetPr>
  <dimension ref="A1:W96"/>
  <sheetViews>
    <sheetView showGridLines="0" zoomScale="55" zoomScaleNormal="55" workbookViewId="0">
      <selection activeCell="E38" sqref="E38:I41"/>
    </sheetView>
  </sheetViews>
  <sheetFormatPr defaultColWidth="14" defaultRowHeight="17.399999999999999" outlineLevelCol="1"/>
  <cols>
    <col min="1" max="3" width="14" style="24"/>
    <col min="4" max="4" width="2.3984375" style="24" customWidth="1"/>
    <col min="5" max="5" width="14.3984375" style="24" bestFit="1" customWidth="1"/>
    <col min="6" max="9" width="14" style="24"/>
    <col min="10" max="10" width="10.296875" style="1" bestFit="1" customWidth="1"/>
    <col min="11" max="11" width="2.3984375" style="47" customWidth="1"/>
    <col min="15" max="15" width="18.3984375" bestFit="1" customWidth="1"/>
    <col min="16" max="16" width="2.3984375" customWidth="1"/>
    <col min="17" max="17" width="3.69921875" customWidth="1"/>
    <col min="18" max="18" width="14" style="1"/>
    <col min="19" max="20" width="14" style="1" hidden="1" customWidth="1" outlineLevel="1"/>
    <col min="21" max="21" width="14" style="1" customWidth="1" collapsed="1"/>
    <col min="22" max="22" width="14" style="1"/>
    <col min="23" max="23" width="14" style="6"/>
    <col min="24" max="16384" width="14" style="1"/>
  </cols>
  <sheetData>
    <row r="1" spans="1:23" ht="21">
      <c r="A1" s="40" t="s">
        <v>166</v>
      </c>
      <c r="C1" s="358"/>
      <c r="D1" s="358"/>
      <c r="E1" s="358"/>
      <c r="F1" s="358"/>
      <c r="G1" s="351"/>
      <c r="H1" s="351"/>
      <c r="I1" s="351"/>
      <c r="J1" s="41"/>
    </row>
    <row r="2" spans="1:23">
      <c r="J2" s="11"/>
      <c r="K2" s="49"/>
      <c r="L2" s="49" t="s">
        <v>145</v>
      </c>
      <c r="Q2" s="42" t="s">
        <v>216</v>
      </c>
      <c r="R2" s="42"/>
    </row>
    <row r="3" spans="1:23">
      <c r="A3" s="359" t="s">
        <v>33</v>
      </c>
      <c r="B3" s="360"/>
      <c r="C3" s="361"/>
      <c r="D3" s="164"/>
      <c r="E3" s="355" t="s">
        <v>217</v>
      </c>
      <c r="F3" s="356"/>
      <c r="G3" s="356"/>
      <c r="H3" s="356"/>
      <c r="I3" s="357"/>
      <c r="J3" s="343" t="s">
        <v>218</v>
      </c>
      <c r="K3" s="12"/>
      <c r="L3" s="81" t="s">
        <v>46</v>
      </c>
      <c r="M3" s="82" t="s">
        <v>144</v>
      </c>
      <c r="N3" s="82" t="s">
        <v>29</v>
      </c>
      <c r="O3" s="83" t="s">
        <v>30</v>
      </c>
      <c r="Q3" s="84" t="s">
        <v>46</v>
      </c>
      <c r="R3" s="85" t="s">
        <v>47</v>
      </c>
      <c r="S3" s="85" t="s">
        <v>116</v>
      </c>
      <c r="T3" s="85" t="s">
        <v>134</v>
      </c>
      <c r="U3" s="85" t="s">
        <v>117</v>
      </c>
      <c r="V3" s="86" t="s">
        <v>29</v>
      </c>
      <c r="W3" s="87" t="s">
        <v>132</v>
      </c>
    </row>
    <row r="4" spans="1:23">
      <c r="A4" s="362"/>
      <c r="B4" s="363"/>
      <c r="C4" s="364"/>
      <c r="D4" s="163"/>
      <c r="E4" s="114" t="s">
        <v>116</v>
      </c>
      <c r="F4" s="115" t="s">
        <v>134</v>
      </c>
      <c r="G4" s="115" t="s">
        <v>117</v>
      </c>
      <c r="H4" s="115" t="s">
        <v>29</v>
      </c>
      <c r="I4" s="263" t="s">
        <v>157</v>
      </c>
      <c r="J4" s="344"/>
      <c r="K4" s="13"/>
      <c r="L4" s="73">
        <v>45292</v>
      </c>
      <c r="M4" s="74" t="s">
        <v>105</v>
      </c>
      <c r="N4" s="75">
        <v>10000</v>
      </c>
      <c r="O4" s="76" t="s">
        <v>143</v>
      </c>
      <c r="Q4" s="77">
        <v>45292</v>
      </c>
      <c r="R4" s="78" t="s">
        <v>62</v>
      </c>
      <c r="S4" s="78" t="str">
        <f>VLOOKUP(U4,$D$5:$F$34,2,FALSE)</f>
        <v>고정비</v>
      </c>
      <c r="T4" s="78" t="str">
        <f>VLOOKUP(U4,$D$5:$F$34,3,FALSE)</f>
        <v>통신</v>
      </c>
      <c r="U4" s="79" t="s">
        <v>119</v>
      </c>
      <c r="V4" s="79">
        <v>3300</v>
      </c>
      <c r="W4" s="80" t="s">
        <v>133</v>
      </c>
    </row>
    <row r="5" spans="1:23">
      <c r="A5" s="365"/>
      <c r="B5" s="366"/>
      <c r="C5" s="367"/>
      <c r="D5" s="165" t="str">
        <f>현금흐름!$B$18</f>
        <v>관리비</v>
      </c>
      <c r="E5" s="113" t="s">
        <v>123</v>
      </c>
      <c r="F5" s="116" t="str">
        <f>현금흐름!A18</f>
        <v>주거</v>
      </c>
      <c r="G5" s="72" t="str">
        <f>현금흐름!$B$18</f>
        <v>관리비</v>
      </c>
      <c r="H5" s="70">
        <f>SUMIF(U:U,G5,V:V)</f>
        <v>0</v>
      </c>
      <c r="I5" s="264" t="e">
        <f>H5/현금흐름!O18</f>
        <v>#DIV/0!</v>
      </c>
      <c r="J5" s="267">
        <f>현금흐름!O18-H5</f>
        <v>0</v>
      </c>
      <c r="K5" s="13"/>
      <c r="L5" s="73"/>
      <c r="M5" s="74" t="s">
        <v>106</v>
      </c>
      <c r="N5" s="75">
        <v>10000</v>
      </c>
      <c r="O5" s="76" t="s">
        <v>184</v>
      </c>
      <c r="Q5" s="50"/>
      <c r="R5" s="20"/>
      <c r="S5" s="78" t="e">
        <f t="shared" ref="S5:S67" si="0">VLOOKUP(U5,$D$5:$F$34,2,FALSE)</f>
        <v>#N/A</v>
      </c>
      <c r="T5" s="78" t="e">
        <f t="shared" ref="T5:T67" si="1">VLOOKUP(U5,$D$5:$F$34,3,FALSE)</f>
        <v>#N/A</v>
      </c>
      <c r="U5" s="43"/>
      <c r="V5" s="43"/>
      <c r="W5" s="21"/>
    </row>
    <row r="6" spans="1:23">
      <c r="A6" s="365"/>
      <c r="B6" s="366"/>
      <c r="C6" s="367"/>
      <c r="D6" s="165" t="str">
        <f>현금흐름!$B$19</f>
        <v>전세대출</v>
      </c>
      <c r="E6" s="150" t="s">
        <v>123</v>
      </c>
      <c r="F6" s="157" t="str">
        <f>현금흐름!A18</f>
        <v>주거</v>
      </c>
      <c r="G6" s="28" t="str">
        <f>현금흐름!$B$19</f>
        <v>전세대출</v>
      </c>
      <c r="H6" s="25">
        <f t="shared" ref="H6:H35" si="2">SUMIF(U:U,G6,V:V)</f>
        <v>0</v>
      </c>
      <c r="I6" s="264" t="e">
        <f>H6/현금흐름!O19</f>
        <v>#DIV/0!</v>
      </c>
      <c r="J6" s="266">
        <f>현금흐름!O19-H6</f>
        <v>0</v>
      </c>
      <c r="K6" s="13"/>
      <c r="L6" s="56"/>
      <c r="M6" s="33" t="s">
        <v>208</v>
      </c>
      <c r="N6" s="17">
        <v>10000</v>
      </c>
      <c r="O6" s="18"/>
      <c r="Q6" s="50"/>
      <c r="R6" s="20"/>
      <c r="S6" s="78" t="e">
        <f t="shared" si="0"/>
        <v>#N/A</v>
      </c>
      <c r="T6" s="78" t="e">
        <f t="shared" si="1"/>
        <v>#N/A</v>
      </c>
      <c r="U6" s="43"/>
      <c r="V6" s="43"/>
      <c r="W6" s="21"/>
    </row>
    <row r="7" spans="1:23">
      <c r="A7" s="365"/>
      <c r="B7" s="366"/>
      <c r="C7" s="367"/>
      <c r="D7" s="165" t="str">
        <f>현금흐름!$B$20</f>
        <v>휴대폰</v>
      </c>
      <c r="E7" s="150" t="s">
        <v>123</v>
      </c>
      <c r="F7" s="117" t="str">
        <f>현금흐름!A20</f>
        <v>통신</v>
      </c>
      <c r="G7" s="28" t="str">
        <f>현금흐름!$B$20</f>
        <v>휴대폰</v>
      </c>
      <c r="H7" s="25">
        <f t="shared" si="2"/>
        <v>3300</v>
      </c>
      <c r="I7" s="264" t="e">
        <f>H7/현금흐름!O20</f>
        <v>#DIV/0!</v>
      </c>
      <c r="J7" s="266">
        <f>현금흐름!O20-H7</f>
        <v>-3300</v>
      </c>
      <c r="K7" s="13"/>
      <c r="L7" s="56"/>
      <c r="M7" s="33"/>
      <c r="N7" s="17"/>
      <c r="O7" s="18"/>
      <c r="Q7" s="50"/>
      <c r="R7" s="20"/>
      <c r="S7" s="78" t="e">
        <f t="shared" si="0"/>
        <v>#N/A</v>
      </c>
      <c r="T7" s="78" t="e">
        <f t="shared" si="1"/>
        <v>#N/A</v>
      </c>
      <c r="U7" s="43"/>
      <c r="V7" s="43"/>
      <c r="W7" s="21"/>
    </row>
    <row r="8" spans="1:23">
      <c r="A8" s="365"/>
      <c r="B8" s="366"/>
      <c r="C8" s="367"/>
      <c r="D8" s="165" t="str">
        <f>현금흐름!$B$21</f>
        <v>인터넷/TV</v>
      </c>
      <c r="E8" s="150" t="s">
        <v>123</v>
      </c>
      <c r="F8" s="157" t="str">
        <f>현금흐름!A20</f>
        <v>통신</v>
      </c>
      <c r="G8" s="28" t="str">
        <f>현금흐름!$B$21</f>
        <v>인터넷/TV</v>
      </c>
      <c r="H8" s="25">
        <f t="shared" si="2"/>
        <v>0</v>
      </c>
      <c r="I8" s="264" t="e">
        <f>H8/현금흐름!O21</f>
        <v>#DIV/0!</v>
      </c>
      <c r="J8" s="266">
        <f>현금흐름!O21-H8</f>
        <v>0</v>
      </c>
      <c r="K8" s="13"/>
      <c r="L8" s="56"/>
      <c r="M8" s="33"/>
      <c r="N8" s="17"/>
      <c r="O8" s="18"/>
      <c r="Q8" s="50"/>
      <c r="R8" s="20"/>
      <c r="S8" s="78" t="e">
        <f t="shared" si="0"/>
        <v>#N/A</v>
      </c>
      <c r="T8" s="78" t="e">
        <f t="shared" si="1"/>
        <v>#N/A</v>
      </c>
      <c r="U8" s="43"/>
      <c r="V8" s="43"/>
      <c r="W8" s="21"/>
    </row>
    <row r="9" spans="1:23">
      <c r="A9" s="365"/>
      <c r="B9" s="366"/>
      <c r="C9" s="367"/>
      <c r="D9" s="165" t="str">
        <f>현금흐름!$B$22</f>
        <v>보장성</v>
      </c>
      <c r="E9" s="150" t="s">
        <v>123</v>
      </c>
      <c r="F9" s="61" t="str">
        <f>현금흐름!A22</f>
        <v>보험</v>
      </c>
      <c r="G9" s="28" t="str">
        <f>현금흐름!$B$22</f>
        <v>보장성</v>
      </c>
      <c r="H9" s="25">
        <f t="shared" si="2"/>
        <v>0</v>
      </c>
      <c r="I9" s="264" t="e">
        <f>H9/현금흐름!O22</f>
        <v>#DIV/0!</v>
      </c>
      <c r="J9" s="266">
        <f>현금흐름!O22-H9</f>
        <v>0</v>
      </c>
      <c r="K9" s="13"/>
      <c r="L9" s="56"/>
      <c r="M9" s="33"/>
      <c r="N9" s="17"/>
      <c r="O9" s="18"/>
      <c r="Q9" s="50"/>
      <c r="R9" s="20"/>
      <c r="S9" s="78" t="e">
        <f t="shared" si="0"/>
        <v>#N/A</v>
      </c>
      <c r="T9" s="78" t="e">
        <f t="shared" si="1"/>
        <v>#N/A</v>
      </c>
      <c r="U9" s="43"/>
      <c r="V9" s="43"/>
      <c r="W9" s="21"/>
    </row>
    <row r="10" spans="1:23">
      <c r="A10" s="365"/>
      <c r="B10" s="366"/>
      <c r="C10" s="367"/>
      <c r="D10" s="165" t="str">
        <f>현금흐름!$B$23</f>
        <v>주담대</v>
      </c>
      <c r="E10" s="150" t="s">
        <v>123</v>
      </c>
      <c r="F10" s="117" t="str">
        <f>현금흐름!A23</f>
        <v>이자</v>
      </c>
      <c r="G10" s="28" t="str">
        <f>현금흐름!$B$23</f>
        <v>주담대</v>
      </c>
      <c r="H10" s="25">
        <f t="shared" si="2"/>
        <v>0</v>
      </c>
      <c r="I10" s="264" t="e">
        <f>H10/현금흐름!O23</f>
        <v>#DIV/0!</v>
      </c>
      <c r="J10" s="266">
        <f>현금흐름!O23-H10</f>
        <v>0</v>
      </c>
      <c r="K10" s="13"/>
      <c r="L10" s="56"/>
      <c r="M10" s="16"/>
      <c r="N10" s="17"/>
      <c r="O10" s="18"/>
      <c r="Q10" s="50"/>
      <c r="R10" s="20"/>
      <c r="S10" s="78" t="e">
        <f t="shared" si="0"/>
        <v>#N/A</v>
      </c>
      <c r="T10" s="78" t="e">
        <f t="shared" si="1"/>
        <v>#N/A</v>
      </c>
      <c r="U10" s="43"/>
      <c r="V10" s="43"/>
      <c r="W10" s="21"/>
    </row>
    <row r="11" spans="1:23">
      <c r="A11" s="368"/>
      <c r="B11" s="369"/>
      <c r="C11" s="370"/>
      <c r="D11" s="165" t="str">
        <f>현금흐름!$B$24</f>
        <v>신용</v>
      </c>
      <c r="E11" s="150" t="s">
        <v>123</v>
      </c>
      <c r="F11" s="157" t="str">
        <f>현금흐름!A23</f>
        <v>이자</v>
      </c>
      <c r="G11" s="28" t="str">
        <f>현금흐름!$B$24</f>
        <v>신용</v>
      </c>
      <c r="H11" s="25">
        <f t="shared" si="2"/>
        <v>0</v>
      </c>
      <c r="I11" s="264" t="e">
        <f>H11/현금흐름!O24</f>
        <v>#DIV/0!</v>
      </c>
      <c r="J11" s="266">
        <f>현금흐름!O24-H11</f>
        <v>0</v>
      </c>
      <c r="K11" s="13"/>
      <c r="L11" s="56"/>
      <c r="M11" s="16"/>
      <c r="N11" s="17"/>
      <c r="O11" s="18"/>
      <c r="Q11" s="50"/>
      <c r="R11" s="20"/>
      <c r="S11" s="78" t="e">
        <f t="shared" si="0"/>
        <v>#N/A</v>
      </c>
      <c r="T11" s="78" t="e">
        <f t="shared" si="1"/>
        <v>#N/A</v>
      </c>
      <c r="U11" s="43"/>
      <c r="V11" s="43"/>
      <c r="W11" s="21"/>
    </row>
    <row r="12" spans="1:23">
      <c r="D12" s="165" t="str">
        <f>현금흐름!$B$25</f>
        <v>버스/지하철</v>
      </c>
      <c r="E12" s="150" t="s">
        <v>123</v>
      </c>
      <c r="F12" s="61" t="str">
        <f>현금흐름!A25</f>
        <v>교통</v>
      </c>
      <c r="G12" s="28" t="str">
        <f>현금흐름!$B$25</f>
        <v>버스/지하철</v>
      </c>
      <c r="H12" s="25">
        <f t="shared" si="2"/>
        <v>0</v>
      </c>
      <c r="I12" s="264" t="e">
        <f>H12/현금흐름!O25</f>
        <v>#DIV/0!</v>
      </c>
      <c r="J12" s="266">
        <f>현금흐름!O25-H12</f>
        <v>0</v>
      </c>
      <c r="K12" s="13"/>
      <c r="L12" s="56"/>
      <c r="M12" s="16"/>
      <c r="N12" s="17"/>
      <c r="O12" s="18"/>
      <c r="Q12" s="50"/>
      <c r="R12" s="20"/>
      <c r="S12" s="78" t="e">
        <f t="shared" si="0"/>
        <v>#N/A</v>
      </c>
      <c r="T12" s="78" t="e">
        <f t="shared" si="1"/>
        <v>#N/A</v>
      </c>
      <c r="U12" s="43"/>
      <c r="V12" s="43"/>
      <c r="W12" s="21"/>
    </row>
    <row r="13" spans="1:23">
      <c r="A13" s="352" t="s">
        <v>0</v>
      </c>
      <c r="B13" s="353"/>
      <c r="C13" s="354"/>
      <c r="D13" s="165" t="str">
        <f>현금흐름!$B$26</f>
        <v>세금/공과금</v>
      </c>
      <c r="E13" s="150" t="s">
        <v>123</v>
      </c>
      <c r="F13" s="61" t="str">
        <f>현금흐름!A26</f>
        <v>기타</v>
      </c>
      <c r="G13" s="28" t="str">
        <f>현금흐름!$B$26</f>
        <v>세금/공과금</v>
      </c>
      <c r="H13" s="25">
        <f t="shared" si="2"/>
        <v>0</v>
      </c>
      <c r="I13" s="264" t="e">
        <f>H13/현금흐름!O26</f>
        <v>#DIV/0!</v>
      </c>
      <c r="J13" s="266">
        <f>현금흐름!O26-H13</f>
        <v>0</v>
      </c>
      <c r="K13" s="13"/>
      <c r="L13" s="56"/>
      <c r="M13" s="16"/>
      <c r="N13" s="17"/>
      <c r="O13" s="18"/>
      <c r="Q13" s="50"/>
      <c r="R13" s="20"/>
      <c r="S13" s="78" t="e">
        <f t="shared" si="0"/>
        <v>#N/A</v>
      </c>
      <c r="T13" s="78" t="e">
        <f t="shared" si="1"/>
        <v>#N/A</v>
      </c>
      <c r="U13" s="43"/>
      <c r="V13" s="43"/>
      <c r="W13" s="21"/>
    </row>
    <row r="14" spans="1:23">
      <c r="A14" s="63" t="s">
        <v>101</v>
      </c>
      <c r="B14" s="64" t="s">
        <v>29</v>
      </c>
      <c r="C14" s="65" t="s">
        <v>103</v>
      </c>
      <c r="D14" s="163"/>
      <c r="E14" s="149"/>
      <c r="F14" s="371" t="s">
        <v>108</v>
      </c>
      <c r="G14" s="372"/>
      <c r="H14" s="259">
        <f t="shared" si="2"/>
        <v>0</v>
      </c>
      <c r="I14" s="271" t="e">
        <f>H14/현금흐름!O27</f>
        <v>#DIV/0!</v>
      </c>
      <c r="J14" s="274">
        <f>현금흐름!O27-H14</f>
        <v>0</v>
      </c>
      <c r="K14" s="13"/>
      <c r="L14" s="56"/>
      <c r="M14" s="16"/>
      <c r="N14" s="17"/>
      <c r="O14" s="18"/>
      <c r="Q14" s="50"/>
      <c r="R14" s="20"/>
      <c r="S14" s="78" t="e">
        <f t="shared" si="0"/>
        <v>#N/A</v>
      </c>
      <c r="T14" s="78" t="e">
        <f t="shared" si="1"/>
        <v>#N/A</v>
      </c>
      <c r="U14" s="43"/>
      <c r="V14" s="43"/>
      <c r="W14" s="21"/>
    </row>
    <row r="15" spans="1:23">
      <c r="A15" s="66" t="str">
        <f>현금흐름!A4</f>
        <v>회사</v>
      </c>
      <c r="B15" s="70">
        <f>SUMIF($M$4:$M$15,A15,$N$4:$N$15)</f>
        <v>10000</v>
      </c>
      <c r="C15" s="62">
        <f>B15/$B$18</f>
        <v>0.33333333333333331</v>
      </c>
      <c r="D15" s="165" t="str">
        <f>현금흐름!$B$28</f>
        <v>자동차보험</v>
      </c>
      <c r="E15" s="152" t="s">
        <v>107</v>
      </c>
      <c r="F15" s="155" t="str">
        <f>현금흐름!A28</f>
        <v>차량</v>
      </c>
      <c r="G15" s="28" t="str">
        <f>현금흐름!$B$28</f>
        <v>자동차보험</v>
      </c>
      <c r="H15" s="25">
        <f t="shared" si="2"/>
        <v>0</v>
      </c>
      <c r="I15" s="265" t="e">
        <f>H15/현금흐름!O28</f>
        <v>#DIV/0!</v>
      </c>
      <c r="J15" s="266">
        <f>현금흐름!O28-H15</f>
        <v>0</v>
      </c>
      <c r="K15" s="14"/>
      <c r="L15" s="56"/>
      <c r="M15" s="16"/>
      <c r="N15" s="17"/>
      <c r="O15" s="18"/>
      <c r="Q15" s="50"/>
      <c r="R15" s="20"/>
      <c r="S15" s="78" t="e">
        <f t="shared" si="0"/>
        <v>#N/A</v>
      </c>
      <c r="T15" s="78" t="e">
        <f t="shared" si="1"/>
        <v>#N/A</v>
      </c>
      <c r="U15" s="43"/>
      <c r="V15" s="43"/>
      <c r="W15" s="21"/>
    </row>
    <row r="16" spans="1:23">
      <c r="A16" s="66" t="s">
        <v>105</v>
      </c>
      <c r="B16" s="70">
        <f>SUMIF($M$4:$M$15,A16,$N$4:$N$15)</f>
        <v>10000</v>
      </c>
      <c r="C16" s="62">
        <f>B16/$B$18</f>
        <v>0.33333333333333331</v>
      </c>
      <c r="D16" s="165" t="str">
        <f>현금흐름!$B$29</f>
        <v>주유</v>
      </c>
      <c r="E16" s="153" t="s">
        <v>107</v>
      </c>
      <c r="F16" s="158" t="str">
        <f>현금흐름!A28</f>
        <v>차량</v>
      </c>
      <c r="G16" s="28" t="str">
        <f>현금흐름!$B$29</f>
        <v>주유</v>
      </c>
      <c r="H16" s="25">
        <f t="shared" si="2"/>
        <v>0</v>
      </c>
      <c r="I16" s="265" t="e">
        <f>H16/현금흐름!O29</f>
        <v>#DIV/0!</v>
      </c>
      <c r="J16" s="266">
        <f>현금흐름!O29-H16</f>
        <v>0</v>
      </c>
      <c r="K16" s="13"/>
      <c r="L16" s="57"/>
      <c r="M16" s="58" t="s">
        <v>18</v>
      </c>
      <c r="N16" s="59">
        <f>SUM(N4:N15)</f>
        <v>30000</v>
      </c>
      <c r="O16" s="60"/>
      <c r="Q16" s="50"/>
      <c r="R16" s="20"/>
      <c r="S16" s="78" t="e">
        <f t="shared" si="0"/>
        <v>#N/A</v>
      </c>
      <c r="T16" s="78" t="e">
        <f t="shared" si="1"/>
        <v>#N/A</v>
      </c>
      <c r="U16" s="43"/>
      <c r="V16" s="43"/>
      <c r="W16" s="21"/>
    </row>
    <row r="17" spans="1:23">
      <c r="A17" s="66" t="s">
        <v>106</v>
      </c>
      <c r="B17" s="70">
        <f>SUMIF($M$4:$M$15,A17,$N$4:$N$15)</f>
        <v>10000</v>
      </c>
      <c r="C17" s="62">
        <f>B17/$B$18</f>
        <v>0.33333333333333331</v>
      </c>
      <c r="D17" s="165" t="str">
        <f>현금흐름!$B$30</f>
        <v>기타유지비</v>
      </c>
      <c r="E17" s="153" t="s">
        <v>107</v>
      </c>
      <c r="F17" s="159" t="str">
        <f>현금흐름!A28</f>
        <v>차량</v>
      </c>
      <c r="G17" s="28" t="str">
        <f>현금흐름!$B$30</f>
        <v>기타유지비</v>
      </c>
      <c r="H17" s="25">
        <f t="shared" si="2"/>
        <v>0</v>
      </c>
      <c r="I17" s="265" t="e">
        <f>H17/현금흐름!O30</f>
        <v>#DIV/0!</v>
      </c>
      <c r="J17" s="266">
        <f>현금흐름!O30-H17</f>
        <v>0</v>
      </c>
      <c r="K17" s="13"/>
      <c r="L17" s="47"/>
      <c r="Q17" s="50"/>
      <c r="R17" s="20"/>
      <c r="S17" s="78" t="e">
        <f t="shared" si="0"/>
        <v>#N/A</v>
      </c>
      <c r="T17" s="78" t="e">
        <f t="shared" si="1"/>
        <v>#N/A</v>
      </c>
      <c r="U17" s="43"/>
      <c r="V17" s="43"/>
      <c r="W17" s="21"/>
    </row>
    <row r="18" spans="1:23">
      <c r="A18" s="63" t="s">
        <v>18</v>
      </c>
      <c r="B18" s="67">
        <f>SUM(B15:B17)</f>
        <v>30000</v>
      </c>
      <c r="C18" s="68"/>
      <c r="D18" s="165" t="str">
        <f>현금흐름!$B$31</f>
        <v>집밥</v>
      </c>
      <c r="E18" s="153" t="s">
        <v>107</v>
      </c>
      <c r="F18" s="155" t="str">
        <f>현금흐름!A31</f>
        <v>식비</v>
      </c>
      <c r="G18" s="28" t="str">
        <f>현금흐름!$B$31</f>
        <v>집밥</v>
      </c>
      <c r="H18" s="25">
        <f t="shared" si="2"/>
        <v>0</v>
      </c>
      <c r="I18" s="265" t="e">
        <f>H18/현금흐름!O31</f>
        <v>#DIV/0!</v>
      </c>
      <c r="J18" s="266">
        <f>현금흐름!O31-H18</f>
        <v>0</v>
      </c>
      <c r="K18" s="13"/>
      <c r="L18" s="49" t="s">
        <v>25</v>
      </c>
      <c r="Q18" s="50"/>
      <c r="R18" s="20"/>
      <c r="S18" s="78" t="e">
        <f t="shared" si="0"/>
        <v>#N/A</v>
      </c>
      <c r="T18" s="78" t="e">
        <f t="shared" si="1"/>
        <v>#N/A</v>
      </c>
      <c r="U18" s="43"/>
      <c r="V18" s="43"/>
      <c r="W18" s="21"/>
    </row>
    <row r="19" spans="1:23">
      <c r="D19" s="165" t="str">
        <f>현금흐름!$B$32</f>
        <v>외식/배달/술</v>
      </c>
      <c r="E19" s="153" t="s">
        <v>107</v>
      </c>
      <c r="F19" s="160" t="str">
        <f>현금흐름!A31</f>
        <v>식비</v>
      </c>
      <c r="G19" s="28" t="str">
        <f>현금흐름!$B$32</f>
        <v>외식/배달/술</v>
      </c>
      <c r="H19" s="25">
        <f t="shared" si="2"/>
        <v>0</v>
      </c>
      <c r="I19" s="265" t="e">
        <f>H19/현금흐름!O32</f>
        <v>#DIV/0!</v>
      </c>
      <c r="J19" s="266">
        <f>현금흐름!O32-H19</f>
        <v>0</v>
      </c>
      <c r="K19" s="13"/>
      <c r="L19" s="81" t="s">
        <v>46</v>
      </c>
      <c r="M19" s="82" t="s">
        <v>28</v>
      </c>
      <c r="N19" s="82" t="s">
        <v>29</v>
      </c>
      <c r="O19" s="83" t="s">
        <v>30</v>
      </c>
      <c r="Q19" s="50"/>
      <c r="R19" s="20"/>
      <c r="S19" s="78" t="e">
        <f t="shared" si="0"/>
        <v>#N/A</v>
      </c>
      <c r="T19" s="78" t="e">
        <f t="shared" si="1"/>
        <v>#N/A</v>
      </c>
      <c r="U19" s="43"/>
      <c r="V19" s="43"/>
      <c r="W19" s="21"/>
    </row>
    <row r="20" spans="1:23">
      <c r="A20" s="373" t="s">
        <v>25</v>
      </c>
      <c r="B20" s="374"/>
      <c r="C20" s="375"/>
      <c r="D20" s="165" t="str">
        <f>현금흐름!$B$33</f>
        <v>카페/간식</v>
      </c>
      <c r="E20" s="153" t="s">
        <v>107</v>
      </c>
      <c r="F20" s="160" t="str">
        <f>현금흐름!A31</f>
        <v>식비</v>
      </c>
      <c r="G20" s="28" t="str">
        <f>현금흐름!$B$33</f>
        <v>카페/간식</v>
      </c>
      <c r="H20" s="25">
        <f t="shared" si="2"/>
        <v>0</v>
      </c>
      <c r="I20" s="265" t="e">
        <f>H20/현금흐름!O33</f>
        <v>#DIV/0!</v>
      </c>
      <c r="J20" s="266">
        <f>현금흐름!O33-H20</f>
        <v>0</v>
      </c>
      <c r="K20" s="13"/>
      <c r="L20" s="73">
        <v>45296</v>
      </c>
      <c r="M20" s="74" t="s">
        <v>106</v>
      </c>
      <c r="N20" s="75">
        <v>10000</v>
      </c>
      <c r="O20" s="76"/>
      <c r="Q20" s="50"/>
      <c r="R20" s="20"/>
      <c r="S20" s="78" t="e">
        <f t="shared" si="0"/>
        <v>#N/A</v>
      </c>
      <c r="T20" s="78" t="e">
        <f t="shared" si="1"/>
        <v>#N/A</v>
      </c>
      <c r="U20" s="43"/>
      <c r="V20" s="43"/>
      <c r="W20" s="21"/>
    </row>
    <row r="21" spans="1:23">
      <c r="A21" s="88" t="s">
        <v>28</v>
      </c>
      <c r="B21" s="89" t="s">
        <v>29</v>
      </c>
      <c r="C21" s="90" t="s">
        <v>103</v>
      </c>
      <c r="D21" s="165" t="str">
        <f>현금흐름!$B$34</f>
        <v>음악</v>
      </c>
      <c r="E21" s="153" t="s">
        <v>107</v>
      </c>
      <c r="F21" s="156" t="str">
        <f>현금흐름!A34</f>
        <v>취미</v>
      </c>
      <c r="G21" s="28" t="str">
        <f>현금흐름!$B$34</f>
        <v>음악</v>
      </c>
      <c r="H21" s="25">
        <f t="shared" si="2"/>
        <v>0</v>
      </c>
      <c r="I21" s="265" t="e">
        <f>H21/현금흐름!O34</f>
        <v>#DIV/0!</v>
      </c>
      <c r="J21" s="266">
        <f>현금흐름!O34-H21</f>
        <v>0</v>
      </c>
      <c r="K21" s="13"/>
      <c r="L21" s="56">
        <v>45298</v>
      </c>
      <c r="M21" s="33" t="s">
        <v>149</v>
      </c>
      <c r="N21" s="17">
        <v>10000</v>
      </c>
      <c r="O21" s="18"/>
      <c r="Q21" s="50"/>
      <c r="R21" s="20"/>
      <c r="S21" s="78" t="e">
        <f t="shared" si="0"/>
        <v>#N/A</v>
      </c>
      <c r="T21" s="78" t="e">
        <f t="shared" si="1"/>
        <v>#N/A</v>
      </c>
      <c r="U21" s="43"/>
      <c r="V21" s="43"/>
      <c r="W21" s="21"/>
    </row>
    <row r="22" spans="1:23">
      <c r="A22" s="69" t="str">
        <f>현금흐름!A10</f>
        <v>대출상환</v>
      </c>
      <c r="B22" s="70">
        <f>SUMIF(M$20:M$31,A22,N$20:N$31)</f>
        <v>10000</v>
      </c>
      <c r="C22" s="71">
        <f>B22/$B$26</f>
        <v>0.5</v>
      </c>
      <c r="D22" s="165" t="str">
        <f>현금흐름!$B$35</f>
        <v>문화</v>
      </c>
      <c r="E22" s="153" t="s">
        <v>107</v>
      </c>
      <c r="F22" s="161" t="str">
        <f>현금흐름!A34</f>
        <v>취미</v>
      </c>
      <c r="G22" s="28" t="str">
        <f>현금흐름!$B$35</f>
        <v>문화</v>
      </c>
      <c r="H22" s="25">
        <f t="shared" si="2"/>
        <v>0</v>
      </c>
      <c r="I22" s="265" t="e">
        <f>H22/현금흐름!O35</f>
        <v>#DIV/0!</v>
      </c>
      <c r="J22" s="266">
        <f>현금흐름!O35-H22</f>
        <v>0</v>
      </c>
      <c r="K22" s="13"/>
      <c r="L22" s="56"/>
      <c r="M22" s="33"/>
      <c r="N22" s="17"/>
      <c r="O22" s="18"/>
      <c r="Q22" s="50"/>
      <c r="R22" s="20"/>
      <c r="S22" s="78" t="e">
        <f t="shared" si="0"/>
        <v>#N/A</v>
      </c>
      <c r="T22" s="78" t="e">
        <f t="shared" si="1"/>
        <v>#N/A</v>
      </c>
      <c r="U22" s="44"/>
      <c r="V22" s="43"/>
      <c r="W22" s="21"/>
    </row>
    <row r="23" spans="1:23">
      <c r="A23" s="66" t="str">
        <f>현금흐름!A11</f>
        <v>금융투자</v>
      </c>
      <c r="B23" s="70">
        <f>SUMIF(M$20:M$31,A23,N$20:N$31)</f>
        <v>10000</v>
      </c>
      <c r="C23" s="62">
        <f>B23/$B$26</f>
        <v>0.5</v>
      </c>
      <c r="D23" s="165" t="str">
        <f>현금흐름!$B$36</f>
        <v>여행</v>
      </c>
      <c r="E23" s="153" t="s">
        <v>107</v>
      </c>
      <c r="F23" s="162" t="str">
        <f>현금흐름!A34</f>
        <v>취미</v>
      </c>
      <c r="G23" s="28" t="str">
        <f>현금흐름!$B$36</f>
        <v>여행</v>
      </c>
      <c r="H23" s="25">
        <f t="shared" si="2"/>
        <v>0</v>
      </c>
      <c r="I23" s="265" t="e">
        <f>H23/현금흐름!O36</f>
        <v>#DIV/0!</v>
      </c>
      <c r="J23" s="266">
        <f>현금흐름!O36-H23</f>
        <v>0</v>
      </c>
      <c r="K23" s="13"/>
      <c r="L23" s="56"/>
      <c r="M23" s="33"/>
      <c r="N23" s="17"/>
      <c r="O23" s="18"/>
      <c r="Q23" s="50"/>
      <c r="R23" s="20"/>
      <c r="S23" s="78" t="e">
        <f t="shared" si="0"/>
        <v>#N/A</v>
      </c>
      <c r="T23" s="78" t="e">
        <f t="shared" si="1"/>
        <v>#N/A</v>
      </c>
      <c r="U23" s="44"/>
      <c r="V23" s="43"/>
      <c r="W23" s="21"/>
    </row>
    <row r="24" spans="1:23">
      <c r="A24" s="66" t="str">
        <f>현금흐름!A12</f>
        <v>비상금</v>
      </c>
      <c r="B24" s="70">
        <f>SUMIF(M$20:M$31,A24,N$20:N$31)</f>
        <v>0</v>
      </c>
      <c r="C24" s="62">
        <f>B24/$B$26</f>
        <v>0</v>
      </c>
      <c r="D24" s="165" t="str">
        <f>현금흐름!$B$37</f>
        <v>운동</v>
      </c>
      <c r="E24" s="153" t="s">
        <v>107</v>
      </c>
      <c r="F24" s="155" t="str">
        <f>현금흐름!A37</f>
        <v>개발</v>
      </c>
      <c r="G24" s="28" t="str">
        <f>현금흐름!$B$37</f>
        <v>운동</v>
      </c>
      <c r="H24" s="25">
        <f t="shared" si="2"/>
        <v>0</v>
      </c>
      <c r="I24" s="265" t="e">
        <f>H24/현금흐름!O37</f>
        <v>#DIV/0!</v>
      </c>
      <c r="J24" s="266">
        <f>현금흐름!O37-H24</f>
        <v>0</v>
      </c>
      <c r="K24" s="13"/>
      <c r="L24" s="56"/>
      <c r="M24" s="33"/>
      <c r="N24" s="17"/>
      <c r="O24" s="18"/>
      <c r="Q24" s="50"/>
      <c r="R24" s="20"/>
      <c r="S24" s="78" t="e">
        <f t="shared" si="0"/>
        <v>#N/A</v>
      </c>
      <c r="T24" s="78" t="e">
        <f t="shared" si="1"/>
        <v>#N/A</v>
      </c>
      <c r="U24" s="44"/>
      <c r="V24" s="43"/>
      <c r="W24" s="21"/>
    </row>
    <row r="25" spans="1:23">
      <c r="A25" s="66" t="str">
        <f>현금흐름!A13</f>
        <v>목적적금-여행</v>
      </c>
      <c r="B25" s="70">
        <f>SUMIF(M$20:M$31,A25,N$20:N$31)</f>
        <v>0</v>
      </c>
      <c r="C25" s="62">
        <f>B25/$B$26</f>
        <v>0</v>
      </c>
      <c r="D25" s="165" t="str">
        <f>현금흐름!$B$38</f>
        <v>교육</v>
      </c>
      <c r="E25" s="153" t="s">
        <v>107</v>
      </c>
      <c r="F25" s="159" t="str">
        <f>현금흐름!A37</f>
        <v>개발</v>
      </c>
      <c r="G25" s="28" t="str">
        <f>현금흐름!$B$38</f>
        <v>교육</v>
      </c>
      <c r="H25" s="25">
        <f t="shared" si="2"/>
        <v>0</v>
      </c>
      <c r="I25" s="265" t="e">
        <f>H25/현금흐름!O38</f>
        <v>#DIV/0!</v>
      </c>
      <c r="J25" s="266">
        <f>현금흐름!O38-H25</f>
        <v>0</v>
      </c>
      <c r="K25" s="13"/>
      <c r="L25" s="56"/>
      <c r="M25" s="33"/>
      <c r="N25" s="17"/>
      <c r="O25" s="18"/>
      <c r="Q25" s="50"/>
      <c r="R25" s="20"/>
      <c r="S25" s="78" t="e">
        <f t="shared" si="0"/>
        <v>#N/A</v>
      </c>
      <c r="T25" s="78" t="e">
        <f t="shared" si="1"/>
        <v>#N/A</v>
      </c>
      <c r="U25" s="44"/>
      <c r="V25" s="43"/>
      <c r="W25" s="21"/>
    </row>
    <row r="26" spans="1:23">
      <c r="A26" s="63" t="s">
        <v>18</v>
      </c>
      <c r="B26" s="67">
        <f>SUM(B22:B25)</f>
        <v>20000</v>
      </c>
      <c r="C26" s="68"/>
      <c r="D26" s="165" t="str">
        <f>현금흐름!$B$39</f>
        <v>미용</v>
      </c>
      <c r="E26" s="153" t="s">
        <v>107</v>
      </c>
      <c r="F26" s="155" t="str">
        <f>현금흐름!A39</f>
        <v>꾸밈</v>
      </c>
      <c r="G26" s="28" t="str">
        <f>현금흐름!$B$39</f>
        <v>미용</v>
      </c>
      <c r="H26" s="25">
        <f t="shared" si="2"/>
        <v>0</v>
      </c>
      <c r="I26" s="265" t="e">
        <f>H26/현금흐름!O39</f>
        <v>#DIV/0!</v>
      </c>
      <c r="J26" s="266">
        <f>현금흐름!O39-H26</f>
        <v>0</v>
      </c>
      <c r="K26" s="13"/>
      <c r="L26" s="56"/>
      <c r="M26" s="16"/>
      <c r="N26" s="17"/>
      <c r="O26" s="18"/>
      <c r="Q26" s="50"/>
      <c r="R26" s="20"/>
      <c r="S26" s="78" t="e">
        <f t="shared" si="0"/>
        <v>#N/A</v>
      </c>
      <c r="T26" s="78" t="e">
        <f t="shared" si="1"/>
        <v>#N/A</v>
      </c>
      <c r="U26" s="44"/>
      <c r="V26" s="43"/>
      <c r="W26" s="21"/>
    </row>
    <row r="27" spans="1:23">
      <c r="D27" s="165" t="str">
        <f>현금흐름!$B$40</f>
        <v>의류/잡화</v>
      </c>
      <c r="E27" s="153" t="s">
        <v>107</v>
      </c>
      <c r="F27" s="159" t="str">
        <f>현금흐름!A39</f>
        <v>꾸밈</v>
      </c>
      <c r="G27" s="28" t="str">
        <f>현금흐름!$B$40</f>
        <v>의류/잡화</v>
      </c>
      <c r="H27" s="25">
        <f t="shared" si="2"/>
        <v>0</v>
      </c>
      <c r="I27" s="265" t="e">
        <f>H27/현금흐름!O40</f>
        <v>#DIV/0!</v>
      </c>
      <c r="J27" s="266">
        <f>현금흐름!O40-H27</f>
        <v>0</v>
      </c>
      <c r="K27" s="14"/>
      <c r="L27" s="56"/>
      <c r="M27" s="16"/>
      <c r="N27" s="17"/>
      <c r="O27" s="18"/>
      <c r="Q27" s="50"/>
      <c r="R27" s="20"/>
      <c r="S27" s="78" t="e">
        <f t="shared" si="0"/>
        <v>#N/A</v>
      </c>
      <c r="T27" s="78" t="e">
        <f t="shared" si="1"/>
        <v>#N/A</v>
      </c>
      <c r="U27" s="44"/>
      <c r="V27" s="43"/>
      <c r="W27" s="21"/>
    </row>
    <row r="28" spans="1:23">
      <c r="A28" s="348" t="s">
        <v>19</v>
      </c>
      <c r="B28" s="349"/>
      <c r="C28" s="350"/>
      <c r="D28" s="165" t="str">
        <f>현금흐름!$B$41</f>
        <v>경조사</v>
      </c>
      <c r="E28" s="153" t="s">
        <v>107</v>
      </c>
      <c r="F28" s="155" t="str">
        <f>현금흐름!A41</f>
        <v>관계</v>
      </c>
      <c r="G28" s="28" t="str">
        <f>현금흐름!$B$41</f>
        <v>경조사</v>
      </c>
      <c r="H28" s="25">
        <f t="shared" si="2"/>
        <v>0</v>
      </c>
      <c r="I28" s="265" t="e">
        <f>H28/현금흐름!O41</f>
        <v>#DIV/0!</v>
      </c>
      <c r="J28" s="266">
        <f>현금흐름!O41-H28</f>
        <v>0</v>
      </c>
      <c r="K28" s="15"/>
      <c r="L28" s="56"/>
      <c r="M28" s="16"/>
      <c r="N28" s="17"/>
      <c r="O28" s="18"/>
      <c r="Q28" s="50"/>
      <c r="R28" s="20"/>
      <c r="S28" s="78" t="e">
        <f t="shared" si="0"/>
        <v>#N/A</v>
      </c>
      <c r="T28" s="78" t="e">
        <f t="shared" si="1"/>
        <v>#N/A</v>
      </c>
      <c r="U28" s="44"/>
      <c r="V28" s="43"/>
      <c r="W28" s="21"/>
    </row>
    <row r="29" spans="1:23">
      <c r="A29" s="95" t="str">
        <f>현금흐름!A73</f>
        <v>신한 더모아</v>
      </c>
      <c r="B29" s="96">
        <f>SUMIF(R:R,A29,V:V)</f>
        <v>0</v>
      </c>
      <c r="C29" s="71">
        <f t="shared" ref="C29:C35" si="3">B29/$B$36</f>
        <v>0</v>
      </c>
      <c r="D29" s="165" t="str">
        <f>현금흐름!$B$42</f>
        <v>모임</v>
      </c>
      <c r="E29" s="153" t="s">
        <v>107</v>
      </c>
      <c r="F29" s="159" t="str">
        <f>현금흐름!A41</f>
        <v>관계</v>
      </c>
      <c r="G29" s="28" t="str">
        <f>현금흐름!$B$42</f>
        <v>모임</v>
      </c>
      <c r="H29" s="25">
        <f t="shared" si="2"/>
        <v>0</v>
      </c>
      <c r="I29" s="265" t="e">
        <f>H29/현금흐름!O42</f>
        <v>#DIV/0!</v>
      </c>
      <c r="J29" s="266">
        <f>현금흐름!O42-H29</f>
        <v>0</v>
      </c>
      <c r="K29" s="11"/>
      <c r="L29" s="56"/>
      <c r="M29" s="16"/>
      <c r="N29" s="17"/>
      <c r="O29" s="18"/>
      <c r="Q29" s="50"/>
      <c r="R29" s="20"/>
      <c r="S29" s="78" t="e">
        <f t="shared" si="0"/>
        <v>#N/A</v>
      </c>
      <c r="T29" s="78" t="e">
        <f t="shared" si="1"/>
        <v>#N/A</v>
      </c>
      <c r="U29" s="44"/>
      <c r="V29" s="43"/>
      <c r="W29" s="21"/>
    </row>
    <row r="30" spans="1:23">
      <c r="A30" s="91" t="str">
        <f>현금흐름!A74</f>
        <v>현대 네이버</v>
      </c>
      <c r="B30" s="26">
        <f t="shared" ref="B30:B35" si="4">SUMIF(R:R,A30,V:V)</f>
        <v>0</v>
      </c>
      <c r="C30" s="62">
        <f t="shared" si="3"/>
        <v>0</v>
      </c>
      <c r="D30" s="165" t="str">
        <f>현금흐름!$B$43</f>
        <v>의료</v>
      </c>
      <c r="E30" s="153" t="s">
        <v>107</v>
      </c>
      <c r="F30" s="151" t="str">
        <f>현금흐름!A43</f>
        <v>의료</v>
      </c>
      <c r="G30" s="28" t="str">
        <f>현금흐름!$B$43</f>
        <v>의료</v>
      </c>
      <c r="H30" s="25">
        <f t="shared" si="2"/>
        <v>0</v>
      </c>
      <c r="I30" s="265" t="e">
        <f>H30/현금흐름!O43</f>
        <v>#DIV/0!</v>
      </c>
      <c r="J30" s="266">
        <f>현금흐름!O43-H30</f>
        <v>0</v>
      </c>
      <c r="K30" s="11"/>
      <c r="L30" s="56"/>
      <c r="M30" s="16"/>
      <c r="N30" s="17"/>
      <c r="O30" s="18"/>
      <c r="Q30" s="50"/>
      <c r="R30" s="20"/>
      <c r="S30" s="78" t="e">
        <f t="shared" si="0"/>
        <v>#N/A</v>
      </c>
      <c r="T30" s="78" t="e">
        <f t="shared" si="1"/>
        <v>#N/A</v>
      </c>
      <c r="U30" s="44"/>
      <c r="V30" s="43"/>
      <c r="W30" s="21"/>
    </row>
    <row r="31" spans="1:23">
      <c r="A31" s="91" t="str">
        <f>현금흐름!A75</f>
        <v>국민 노리체크</v>
      </c>
      <c r="B31" s="26">
        <f t="shared" si="4"/>
        <v>0</v>
      </c>
      <c r="C31" s="62">
        <f t="shared" si="3"/>
        <v>0</v>
      </c>
      <c r="D31" s="165" t="str">
        <f>현금흐름!$B$44</f>
        <v>동물병원</v>
      </c>
      <c r="E31" s="153" t="s">
        <v>107</v>
      </c>
      <c r="F31" s="155" t="str">
        <f>현금흐름!A44</f>
        <v>복순</v>
      </c>
      <c r="G31" s="28" t="str">
        <f>현금흐름!$B$44</f>
        <v>동물병원</v>
      </c>
      <c r="H31" s="25">
        <f t="shared" si="2"/>
        <v>0</v>
      </c>
      <c r="I31" s="265" t="e">
        <f>H31/현금흐름!O44</f>
        <v>#DIV/0!</v>
      </c>
      <c r="J31" s="266">
        <f>현금흐름!O44-H31</f>
        <v>0</v>
      </c>
      <c r="K31" s="11"/>
      <c r="L31" s="56"/>
      <c r="M31" s="16"/>
      <c r="N31" s="17"/>
      <c r="O31" s="18"/>
      <c r="Q31" s="50"/>
      <c r="R31" s="20"/>
      <c r="S31" s="78" t="e">
        <f t="shared" si="0"/>
        <v>#N/A</v>
      </c>
      <c r="T31" s="78" t="e">
        <f t="shared" si="1"/>
        <v>#N/A</v>
      </c>
      <c r="U31" s="44"/>
      <c r="V31" s="43"/>
      <c r="W31" s="21"/>
    </row>
    <row r="32" spans="1:23">
      <c r="A32" s="91" t="str">
        <f>현금흐름!A76</f>
        <v>우리 카드의 정석</v>
      </c>
      <c r="B32" s="26">
        <f t="shared" si="4"/>
        <v>0</v>
      </c>
      <c r="C32" s="62">
        <f t="shared" si="3"/>
        <v>0</v>
      </c>
      <c r="D32" s="165" t="str">
        <f>현금흐름!$B$45</f>
        <v>용품</v>
      </c>
      <c r="E32" s="153" t="s">
        <v>107</v>
      </c>
      <c r="F32" s="159" t="str">
        <f>현금흐름!A44</f>
        <v>복순</v>
      </c>
      <c r="G32" s="28" t="str">
        <f>현금흐름!$B$45</f>
        <v>용품</v>
      </c>
      <c r="H32" s="25">
        <f t="shared" si="2"/>
        <v>0</v>
      </c>
      <c r="I32" s="265" t="e">
        <f>H32/현금흐름!O45</f>
        <v>#DIV/0!</v>
      </c>
      <c r="J32" s="266">
        <f>현금흐름!O45-H32</f>
        <v>0</v>
      </c>
      <c r="K32" s="1"/>
      <c r="L32" s="57"/>
      <c r="M32" s="58" t="s">
        <v>18</v>
      </c>
      <c r="N32" s="59">
        <f>SUM(N20:N31)</f>
        <v>20000</v>
      </c>
      <c r="O32" s="60"/>
      <c r="Q32" s="50"/>
      <c r="R32" s="20"/>
      <c r="S32" s="78" t="e">
        <f t="shared" si="0"/>
        <v>#N/A</v>
      </c>
      <c r="T32" s="78" t="e">
        <f t="shared" si="1"/>
        <v>#N/A</v>
      </c>
      <c r="U32" s="44"/>
      <c r="V32" s="43"/>
      <c r="W32" s="21"/>
    </row>
    <row r="33" spans="1:23">
      <c r="A33" s="91" t="str">
        <f>현금흐름!A77</f>
        <v>지역사랑상품권</v>
      </c>
      <c r="B33" s="26">
        <f t="shared" si="4"/>
        <v>0</v>
      </c>
      <c r="C33" s="62">
        <f t="shared" si="3"/>
        <v>0</v>
      </c>
      <c r="D33" s="165" t="str">
        <f>현금흐름!$B$46</f>
        <v>생필품</v>
      </c>
      <c r="E33" s="153" t="s">
        <v>107</v>
      </c>
      <c r="F33" s="155" t="str">
        <f>현금흐름!A46</f>
        <v>생활</v>
      </c>
      <c r="G33" s="28" t="str">
        <f>현금흐름!$B$46</f>
        <v>생필품</v>
      </c>
      <c r="H33" s="25">
        <f t="shared" si="2"/>
        <v>0</v>
      </c>
      <c r="I33" s="265" t="e">
        <f>H33/현금흐름!O46</f>
        <v>#DIV/0!</v>
      </c>
      <c r="J33" s="266">
        <f>현금흐름!O46-H33</f>
        <v>0</v>
      </c>
      <c r="K33" s="1"/>
      <c r="L33" s="47"/>
      <c r="Q33" s="50"/>
      <c r="R33" s="20"/>
      <c r="S33" s="78" t="e">
        <f t="shared" si="0"/>
        <v>#N/A</v>
      </c>
      <c r="T33" s="78" t="e">
        <f t="shared" si="1"/>
        <v>#N/A</v>
      </c>
      <c r="U33" s="44"/>
      <c r="V33" s="43"/>
      <c r="W33" s="21"/>
    </row>
    <row r="34" spans="1:23">
      <c r="A34" s="91" t="str">
        <f>현금흐름!A78</f>
        <v>현금</v>
      </c>
      <c r="B34" s="26">
        <f t="shared" si="4"/>
        <v>3300</v>
      </c>
      <c r="C34" s="62">
        <f t="shared" si="3"/>
        <v>1</v>
      </c>
      <c r="D34" s="165" t="str">
        <f>현금흐름!$B$47</f>
        <v>기타</v>
      </c>
      <c r="E34" s="153" t="s">
        <v>107</v>
      </c>
      <c r="F34" s="159" t="str">
        <f>현금흐름!A46</f>
        <v>생활</v>
      </c>
      <c r="G34" s="28" t="str">
        <f>현금흐름!$B$47</f>
        <v>기타</v>
      </c>
      <c r="H34" s="25">
        <f t="shared" si="2"/>
        <v>0</v>
      </c>
      <c r="I34" s="265" t="e">
        <f>H34/현금흐름!O47</f>
        <v>#DIV/0!</v>
      </c>
      <c r="J34" s="266">
        <f>현금흐름!O47-H34</f>
        <v>0</v>
      </c>
      <c r="K34" s="1"/>
      <c r="L34" s="47"/>
      <c r="Q34" s="50"/>
      <c r="R34" s="20"/>
      <c r="S34" s="78" t="e">
        <f t="shared" si="0"/>
        <v>#N/A</v>
      </c>
      <c r="T34" s="78" t="e">
        <f t="shared" si="1"/>
        <v>#N/A</v>
      </c>
      <c r="U34" s="44"/>
      <c r="V34" s="43"/>
      <c r="W34" s="21"/>
    </row>
    <row r="35" spans="1:23">
      <c r="A35" s="91" t="str">
        <f>현금흐름!A79</f>
        <v>복지포인트</v>
      </c>
      <c r="B35" s="26">
        <f t="shared" si="4"/>
        <v>0</v>
      </c>
      <c r="C35" s="62">
        <f t="shared" si="3"/>
        <v>0</v>
      </c>
      <c r="D35" s="163"/>
      <c r="E35" s="154"/>
      <c r="F35" s="379" t="s">
        <v>108</v>
      </c>
      <c r="G35" s="380"/>
      <c r="H35" s="262">
        <f t="shared" si="2"/>
        <v>0</v>
      </c>
      <c r="I35" s="272" t="e">
        <f>H35/현금흐름!O48</f>
        <v>#DIV/0!</v>
      </c>
      <c r="J35" s="273">
        <f>현금흐름!O48-H35</f>
        <v>0</v>
      </c>
      <c r="K35" s="1"/>
      <c r="L35" s="47"/>
      <c r="Q35" s="50"/>
      <c r="R35" s="20"/>
      <c r="S35" s="78" t="e">
        <f t="shared" si="0"/>
        <v>#N/A</v>
      </c>
      <c r="T35" s="78" t="e">
        <f t="shared" si="1"/>
        <v>#N/A</v>
      </c>
      <c r="U35" s="44"/>
      <c r="V35" s="43"/>
      <c r="W35" s="21"/>
    </row>
    <row r="36" spans="1:23">
      <c r="A36" s="92" t="s">
        <v>121</v>
      </c>
      <c r="B36" s="93">
        <f>SUM(B29:B35)</f>
        <v>3300</v>
      </c>
      <c r="C36" s="94"/>
      <c r="D36" s="163"/>
      <c r="E36" s="376" t="s">
        <v>115</v>
      </c>
      <c r="F36" s="377"/>
      <c r="G36" s="378"/>
      <c r="H36" s="268">
        <f>H14+H35</f>
        <v>0</v>
      </c>
      <c r="I36" s="269" t="e">
        <f>H36/현금흐름!O49</f>
        <v>#DIV/0!</v>
      </c>
      <c r="J36" s="270">
        <f>SUM(J14,J35)</f>
        <v>0</v>
      </c>
      <c r="K36" s="1"/>
      <c r="L36" s="47"/>
      <c r="Q36" s="50"/>
      <c r="R36" s="20"/>
      <c r="S36" s="78" t="e">
        <f t="shared" si="0"/>
        <v>#N/A</v>
      </c>
      <c r="T36" s="78" t="e">
        <f t="shared" si="1"/>
        <v>#N/A</v>
      </c>
      <c r="U36" s="44"/>
      <c r="V36" s="43"/>
      <c r="W36" s="21"/>
    </row>
    <row r="37" spans="1:23">
      <c r="D37" s="166"/>
      <c r="E37"/>
      <c r="F37"/>
      <c r="G37"/>
      <c r="H37" s="47"/>
      <c r="I37"/>
      <c r="J37"/>
      <c r="K37"/>
      <c r="Q37" s="50"/>
      <c r="R37" s="20"/>
      <c r="S37" s="78" t="e">
        <f t="shared" si="0"/>
        <v>#N/A</v>
      </c>
      <c r="T37" s="78" t="e">
        <f t="shared" si="1"/>
        <v>#N/A</v>
      </c>
      <c r="U37" s="44"/>
      <c r="V37" s="43"/>
      <c r="W37" s="21"/>
    </row>
    <row r="38" spans="1:23">
      <c r="A38" s="348" t="s">
        <v>20</v>
      </c>
      <c r="B38" s="349"/>
      <c r="C38" s="350"/>
      <c r="D38" s="163"/>
      <c r="E38" s="345" t="s">
        <v>124</v>
      </c>
      <c r="F38" s="346"/>
      <c r="G38" s="346"/>
      <c r="H38" s="346"/>
      <c r="I38" s="347"/>
      <c r="Q38" s="50"/>
      <c r="R38" s="20"/>
      <c r="S38" s="78" t="e">
        <f t="shared" si="0"/>
        <v>#N/A</v>
      </c>
      <c r="T38" s="78" t="e">
        <f t="shared" si="1"/>
        <v>#N/A</v>
      </c>
      <c r="U38" s="44"/>
      <c r="V38" s="43"/>
      <c r="W38" s="21"/>
    </row>
    <row r="39" spans="1:23">
      <c r="A39" s="69" t="s">
        <v>25</v>
      </c>
      <c r="B39" s="96">
        <f>N32</f>
        <v>20000</v>
      </c>
      <c r="C39" s="71">
        <f>B39/$B$18</f>
        <v>0.66666666666666663</v>
      </c>
      <c r="D39" s="163"/>
      <c r="E39" s="147" t="s">
        <v>159</v>
      </c>
      <c r="F39" s="147">
        <v>7.0000000000000007E-2</v>
      </c>
      <c r="G39" s="28" t="s">
        <v>27</v>
      </c>
      <c r="H39" s="29" t="str">
        <f>IF($C$39&lt;$F$39,"권장기준 미만","권장기준 초과")</f>
        <v>권장기준 초과</v>
      </c>
      <c r="I39" s="98" t="str">
        <f>IF(H39="권장기준 미만","개선","양호")</f>
        <v>양호</v>
      </c>
      <c r="Q39" s="50"/>
      <c r="R39" s="20"/>
      <c r="S39" s="78" t="e">
        <f t="shared" si="0"/>
        <v>#N/A</v>
      </c>
      <c r="T39" s="78" t="e">
        <f t="shared" si="1"/>
        <v>#N/A</v>
      </c>
      <c r="U39" s="44"/>
      <c r="V39" s="43"/>
      <c r="W39" s="21"/>
    </row>
    <row r="40" spans="1:23">
      <c r="A40" s="66" t="s">
        <v>123</v>
      </c>
      <c r="B40" s="26">
        <f>H14</f>
        <v>0</v>
      </c>
      <c r="C40" s="62">
        <f>B40/$B$18</f>
        <v>0</v>
      </c>
      <c r="D40" s="163"/>
      <c r="E40" s="147" t="s">
        <v>160</v>
      </c>
      <c r="F40" s="147">
        <v>0.31</v>
      </c>
      <c r="G40" s="28" t="s">
        <v>26</v>
      </c>
      <c r="H40" s="29" t="str">
        <f>IF($C$40&lt;$F$40,"권장기준 미만","권장기준 초과")</f>
        <v>권장기준 미만</v>
      </c>
      <c r="I40" s="98" t="str">
        <f>IF(H40="권장기준 미만","양호","개선")</f>
        <v>양호</v>
      </c>
      <c r="Q40" s="50"/>
      <c r="R40" s="20"/>
      <c r="S40" s="78" t="e">
        <f t="shared" si="0"/>
        <v>#N/A</v>
      </c>
      <c r="T40" s="78" t="e">
        <f t="shared" si="1"/>
        <v>#N/A</v>
      </c>
      <c r="U40" s="44"/>
      <c r="V40" s="43"/>
      <c r="W40" s="21"/>
    </row>
    <row r="41" spans="1:23">
      <c r="A41" s="66" t="s">
        <v>107</v>
      </c>
      <c r="B41" s="26">
        <f>H35</f>
        <v>0</v>
      </c>
      <c r="C41" s="62">
        <f>B41/$B$18</f>
        <v>0</v>
      </c>
      <c r="D41" s="163"/>
      <c r="E41" s="148" t="s">
        <v>161</v>
      </c>
      <c r="F41" s="148">
        <v>0.32</v>
      </c>
      <c r="G41" s="99" t="s">
        <v>26</v>
      </c>
      <c r="H41" s="100" t="str">
        <f>IF($C$41&lt;$F$39,"권장기준 미만","권장기준 초과")</f>
        <v>권장기준 미만</v>
      </c>
      <c r="I41" s="101" t="str">
        <f>IF(H41="권장기준 미만","양호","개선")</f>
        <v>양호</v>
      </c>
      <c r="Q41" s="50"/>
      <c r="R41" s="20"/>
      <c r="S41" s="78" t="e">
        <f t="shared" si="0"/>
        <v>#N/A</v>
      </c>
      <c r="T41" s="78" t="e">
        <f t="shared" si="1"/>
        <v>#N/A</v>
      </c>
      <c r="U41" s="44"/>
      <c r="V41" s="43"/>
      <c r="W41" s="21"/>
    </row>
    <row r="42" spans="1:23">
      <c r="A42" s="97" t="s">
        <v>121</v>
      </c>
      <c r="B42" s="93">
        <f>SUM(B39:B41)</f>
        <v>20000</v>
      </c>
      <c r="C42" s="94"/>
      <c r="D42" s="163"/>
      <c r="Q42" s="50"/>
      <c r="R42" s="20"/>
      <c r="S42" s="78" t="e">
        <f t="shared" si="0"/>
        <v>#N/A</v>
      </c>
      <c r="T42" s="78" t="e">
        <f t="shared" si="1"/>
        <v>#N/A</v>
      </c>
      <c r="U42" s="44"/>
      <c r="V42" s="43"/>
      <c r="W42" s="21"/>
    </row>
    <row r="43" spans="1:23">
      <c r="D43" s="163"/>
      <c r="Q43" s="50"/>
      <c r="R43" s="20"/>
      <c r="S43" s="78" t="e">
        <f t="shared" si="0"/>
        <v>#N/A</v>
      </c>
      <c r="T43" s="78" t="e">
        <f t="shared" si="1"/>
        <v>#N/A</v>
      </c>
      <c r="U43" s="44"/>
      <c r="V43" s="43"/>
      <c r="W43" s="21"/>
    </row>
    <row r="44" spans="1:23">
      <c r="D44" s="163"/>
      <c r="Q44" s="50"/>
      <c r="R44" s="20"/>
      <c r="S44" s="78" t="e">
        <f t="shared" si="0"/>
        <v>#N/A</v>
      </c>
      <c r="T44" s="78" t="e">
        <f t="shared" si="1"/>
        <v>#N/A</v>
      </c>
      <c r="U44" s="44"/>
      <c r="V44" s="43"/>
      <c r="W44" s="21"/>
    </row>
    <row r="45" spans="1:23">
      <c r="D45" s="163"/>
      <c r="Q45" s="50"/>
      <c r="R45" s="20"/>
      <c r="S45" s="78" t="e">
        <f t="shared" si="0"/>
        <v>#N/A</v>
      </c>
      <c r="T45" s="78" t="e">
        <f t="shared" si="1"/>
        <v>#N/A</v>
      </c>
      <c r="U45" s="44"/>
      <c r="V45" s="43"/>
      <c r="W45" s="21"/>
    </row>
    <row r="46" spans="1:23">
      <c r="D46" s="163"/>
      <c r="O46" s="24"/>
      <c r="P46" s="24"/>
      <c r="Q46" s="50"/>
      <c r="R46" s="20"/>
      <c r="S46" s="78" t="e">
        <f t="shared" si="0"/>
        <v>#N/A</v>
      </c>
      <c r="T46" s="78" t="e">
        <f t="shared" si="1"/>
        <v>#N/A</v>
      </c>
      <c r="U46" s="44"/>
      <c r="V46" s="43"/>
      <c r="W46" s="21"/>
    </row>
    <row r="47" spans="1:23">
      <c r="D47" s="163"/>
      <c r="O47" s="24"/>
      <c r="P47" s="24"/>
      <c r="Q47" s="50"/>
      <c r="R47" s="20"/>
      <c r="S47" s="78" t="e">
        <f t="shared" si="0"/>
        <v>#N/A</v>
      </c>
      <c r="T47" s="78" t="e">
        <f t="shared" si="1"/>
        <v>#N/A</v>
      </c>
      <c r="U47" s="44"/>
      <c r="V47" s="43"/>
      <c r="W47" s="21"/>
    </row>
    <row r="48" spans="1:23">
      <c r="D48" s="163"/>
      <c r="O48" s="24"/>
      <c r="P48" s="24"/>
      <c r="Q48" s="50"/>
      <c r="R48" s="20"/>
      <c r="S48" s="78" t="e">
        <f t="shared" si="0"/>
        <v>#N/A</v>
      </c>
      <c r="T48" s="78" t="e">
        <f t="shared" si="1"/>
        <v>#N/A</v>
      </c>
      <c r="U48" s="44"/>
      <c r="V48" s="43"/>
      <c r="W48" s="21"/>
    </row>
    <row r="49" spans="4:23">
      <c r="D49" s="163"/>
      <c r="Q49" s="50"/>
      <c r="R49" s="20"/>
      <c r="S49" s="78" t="e">
        <f t="shared" si="0"/>
        <v>#N/A</v>
      </c>
      <c r="T49" s="78" t="e">
        <f t="shared" si="1"/>
        <v>#N/A</v>
      </c>
      <c r="U49" s="44"/>
      <c r="V49" s="43"/>
      <c r="W49" s="21"/>
    </row>
    <row r="50" spans="4:23">
      <c r="D50" s="163"/>
      <c r="Q50" s="50"/>
      <c r="R50" s="20"/>
      <c r="S50" s="78" t="e">
        <f t="shared" si="0"/>
        <v>#N/A</v>
      </c>
      <c r="T50" s="78" t="e">
        <f t="shared" si="1"/>
        <v>#N/A</v>
      </c>
      <c r="U50" s="44"/>
      <c r="V50" s="43"/>
      <c r="W50" s="21"/>
    </row>
    <row r="51" spans="4:23">
      <c r="D51" s="163"/>
      <c r="Q51" s="50"/>
      <c r="R51" s="20"/>
      <c r="S51" s="78" t="e">
        <f t="shared" si="0"/>
        <v>#N/A</v>
      </c>
      <c r="T51" s="78" t="e">
        <f t="shared" si="1"/>
        <v>#N/A</v>
      </c>
      <c r="U51" s="44"/>
      <c r="V51" s="43"/>
      <c r="W51" s="21"/>
    </row>
    <row r="52" spans="4:23">
      <c r="D52" s="163"/>
      <c r="Q52" s="50"/>
      <c r="R52" s="20"/>
      <c r="S52" s="78" t="e">
        <f t="shared" si="0"/>
        <v>#N/A</v>
      </c>
      <c r="T52" s="78" t="e">
        <f t="shared" si="1"/>
        <v>#N/A</v>
      </c>
      <c r="U52" s="44"/>
      <c r="V52" s="43"/>
      <c r="W52" s="21"/>
    </row>
    <row r="53" spans="4:23">
      <c r="D53" s="163"/>
      <c r="Q53" s="50"/>
      <c r="R53" s="20"/>
      <c r="S53" s="78" t="e">
        <f t="shared" si="0"/>
        <v>#N/A</v>
      </c>
      <c r="T53" s="78" t="e">
        <f t="shared" si="1"/>
        <v>#N/A</v>
      </c>
      <c r="U53" s="44"/>
      <c r="V53" s="43"/>
      <c r="W53" s="21"/>
    </row>
    <row r="54" spans="4:23">
      <c r="D54" s="163"/>
      <c r="Q54" s="50"/>
      <c r="R54" s="20"/>
      <c r="S54" s="78" t="e">
        <f t="shared" si="0"/>
        <v>#N/A</v>
      </c>
      <c r="T54" s="78" t="e">
        <f t="shared" si="1"/>
        <v>#N/A</v>
      </c>
      <c r="U54" s="44"/>
      <c r="V54" s="43"/>
      <c r="W54" s="21"/>
    </row>
    <row r="55" spans="4:23">
      <c r="D55" s="163"/>
      <c r="Q55" s="50"/>
      <c r="R55" s="20"/>
      <c r="S55" s="78" t="e">
        <f t="shared" si="0"/>
        <v>#N/A</v>
      </c>
      <c r="T55" s="78" t="e">
        <f t="shared" si="1"/>
        <v>#N/A</v>
      </c>
      <c r="U55" s="44"/>
      <c r="V55" s="43"/>
      <c r="W55" s="21"/>
    </row>
    <row r="56" spans="4:23">
      <c r="D56" s="163"/>
      <c r="Q56" s="50"/>
      <c r="R56" s="20"/>
      <c r="S56" s="78" t="e">
        <f t="shared" si="0"/>
        <v>#N/A</v>
      </c>
      <c r="T56" s="78" t="e">
        <f t="shared" si="1"/>
        <v>#N/A</v>
      </c>
      <c r="U56" s="44"/>
      <c r="V56" s="43"/>
      <c r="W56" s="21"/>
    </row>
    <row r="57" spans="4:23">
      <c r="D57" s="163"/>
      <c r="Q57" s="50"/>
      <c r="R57" s="20"/>
      <c r="S57" s="78" t="e">
        <f t="shared" si="0"/>
        <v>#N/A</v>
      </c>
      <c r="T57" s="78" t="e">
        <f t="shared" si="1"/>
        <v>#N/A</v>
      </c>
      <c r="U57" s="44"/>
      <c r="V57" s="43"/>
      <c r="W57" s="21"/>
    </row>
    <row r="58" spans="4:23">
      <c r="D58" s="163"/>
      <c r="Q58" s="50"/>
      <c r="R58" s="20"/>
      <c r="S58" s="78" t="e">
        <f t="shared" si="0"/>
        <v>#N/A</v>
      </c>
      <c r="T58" s="78" t="e">
        <f t="shared" si="1"/>
        <v>#N/A</v>
      </c>
      <c r="U58" s="44"/>
      <c r="V58" s="43"/>
      <c r="W58" s="21"/>
    </row>
    <row r="59" spans="4:23">
      <c r="D59" s="163"/>
      <c r="Q59" s="50"/>
      <c r="R59" s="20"/>
      <c r="S59" s="78" t="e">
        <f t="shared" si="0"/>
        <v>#N/A</v>
      </c>
      <c r="T59" s="78" t="e">
        <f t="shared" si="1"/>
        <v>#N/A</v>
      </c>
      <c r="U59" s="44"/>
      <c r="V59" s="43"/>
      <c r="W59" s="21"/>
    </row>
    <row r="60" spans="4:23">
      <c r="D60" s="163"/>
      <c r="Q60" s="50"/>
      <c r="R60" s="20"/>
      <c r="S60" s="78" t="e">
        <f t="shared" si="0"/>
        <v>#N/A</v>
      </c>
      <c r="T60" s="78" t="e">
        <f t="shared" si="1"/>
        <v>#N/A</v>
      </c>
      <c r="U60" s="44"/>
      <c r="V60" s="43"/>
      <c r="W60" s="21"/>
    </row>
    <row r="61" spans="4:23">
      <c r="D61" s="163"/>
      <c r="Q61" s="50"/>
      <c r="R61" s="20"/>
      <c r="S61" s="78" t="e">
        <f t="shared" si="0"/>
        <v>#N/A</v>
      </c>
      <c r="T61" s="78" t="e">
        <f t="shared" si="1"/>
        <v>#N/A</v>
      </c>
      <c r="U61" s="44"/>
      <c r="V61" s="43"/>
      <c r="W61" s="21"/>
    </row>
    <row r="62" spans="4:23">
      <c r="D62" s="163"/>
      <c r="Q62" s="50"/>
      <c r="R62" s="20"/>
      <c r="S62" s="78" t="e">
        <f t="shared" si="0"/>
        <v>#N/A</v>
      </c>
      <c r="T62" s="78" t="e">
        <f t="shared" si="1"/>
        <v>#N/A</v>
      </c>
      <c r="U62" s="44"/>
      <c r="V62" s="43"/>
      <c r="W62" s="21"/>
    </row>
    <row r="63" spans="4:23">
      <c r="D63" s="163"/>
      <c r="Q63" s="50"/>
      <c r="R63" s="20"/>
      <c r="S63" s="78" t="e">
        <f t="shared" si="0"/>
        <v>#N/A</v>
      </c>
      <c r="T63" s="78" t="e">
        <f t="shared" si="1"/>
        <v>#N/A</v>
      </c>
      <c r="U63" s="44"/>
      <c r="V63" s="43"/>
      <c r="W63" s="21"/>
    </row>
    <row r="64" spans="4:23">
      <c r="D64" s="163"/>
      <c r="Q64" s="50"/>
      <c r="R64" s="20"/>
      <c r="S64" s="78" t="e">
        <f t="shared" si="0"/>
        <v>#N/A</v>
      </c>
      <c r="T64" s="78" t="e">
        <f t="shared" si="1"/>
        <v>#N/A</v>
      </c>
      <c r="U64" s="44"/>
      <c r="V64" s="43"/>
      <c r="W64" s="21"/>
    </row>
    <row r="65" spans="1:23">
      <c r="D65" s="163"/>
      <c r="Q65" s="50"/>
      <c r="R65" s="20"/>
      <c r="S65" s="78" t="e">
        <f t="shared" si="0"/>
        <v>#N/A</v>
      </c>
      <c r="T65" s="78" t="e">
        <f t="shared" si="1"/>
        <v>#N/A</v>
      </c>
      <c r="U65" s="44"/>
      <c r="V65" s="43"/>
      <c r="W65" s="21"/>
    </row>
    <row r="66" spans="1:23">
      <c r="D66" s="163"/>
      <c r="Q66" s="50"/>
      <c r="R66" s="20"/>
      <c r="S66" s="78" t="e">
        <f t="shared" si="0"/>
        <v>#N/A</v>
      </c>
      <c r="T66" s="78" t="e">
        <f t="shared" si="1"/>
        <v>#N/A</v>
      </c>
      <c r="U66" s="44"/>
      <c r="V66" s="43"/>
      <c r="W66" s="21"/>
    </row>
    <row r="67" spans="1:23">
      <c r="D67" s="163"/>
      <c r="Q67" s="50"/>
      <c r="R67" s="20"/>
      <c r="S67" s="78" t="e">
        <f t="shared" si="0"/>
        <v>#N/A</v>
      </c>
      <c r="T67" s="78" t="e">
        <f t="shared" si="1"/>
        <v>#N/A</v>
      </c>
      <c r="U67" s="44"/>
      <c r="V67" s="43"/>
      <c r="W67" s="21"/>
    </row>
    <row r="68" spans="1:23">
      <c r="A68" s="47"/>
      <c r="B68"/>
      <c r="C68"/>
      <c r="D68" s="163"/>
      <c r="Q68" s="51"/>
      <c r="R68" s="52"/>
      <c r="S68" s="78" t="e">
        <f t="shared" ref="S68" si="5">VLOOKUP(U68,$D$5:$F$34,2,FALSE)</f>
        <v>#N/A</v>
      </c>
      <c r="T68" s="78" t="e">
        <f t="shared" ref="T68" si="6">VLOOKUP(U68,$D$5:$F$34,3,FALSE)</f>
        <v>#N/A</v>
      </c>
      <c r="U68" s="53"/>
      <c r="V68" s="54"/>
      <c r="W68" s="55"/>
    </row>
    <row r="69" spans="1:23">
      <c r="A69" s="48"/>
      <c r="B69" s="45"/>
      <c r="C69" s="46"/>
    </row>
    <row r="70" spans="1:23">
      <c r="A70" s="48"/>
      <c r="B70" s="45"/>
      <c r="C70" s="46"/>
    </row>
    <row r="71" spans="1:23">
      <c r="A71" s="48"/>
      <c r="B71" s="45"/>
      <c r="C71" s="46"/>
    </row>
    <row r="72" spans="1:23">
      <c r="A72" s="48"/>
      <c r="B72" s="45"/>
      <c r="C72" s="46"/>
    </row>
    <row r="73" spans="1:23">
      <c r="A73" s="48"/>
      <c r="B73" s="45"/>
      <c r="C73" s="46"/>
    </row>
    <row r="74" spans="1:23">
      <c r="A74" s="48"/>
      <c r="B74" s="45"/>
      <c r="C74" s="46"/>
    </row>
    <row r="75" spans="1:23">
      <c r="A75" s="48"/>
      <c r="B75" s="45"/>
      <c r="C75" s="46"/>
    </row>
    <row r="76" spans="1:23">
      <c r="A76" s="48"/>
      <c r="B76" s="45"/>
      <c r="C76" s="46"/>
    </row>
    <row r="77" spans="1:23">
      <c r="A77" s="48"/>
      <c r="B77" s="45"/>
      <c r="C77" s="46"/>
    </row>
    <row r="78" spans="1:23">
      <c r="A78" s="48"/>
      <c r="B78" s="45"/>
      <c r="C78" s="46"/>
    </row>
    <row r="79" spans="1:23">
      <c r="A79" s="48"/>
      <c r="B79" s="45"/>
      <c r="C79" s="46"/>
    </row>
    <row r="80" spans="1:23">
      <c r="A80" s="48"/>
      <c r="B80" s="45"/>
      <c r="C80" s="46"/>
    </row>
    <row r="81" spans="1:3">
      <c r="A81" s="48"/>
      <c r="B81" s="45"/>
      <c r="C81" s="46"/>
    </row>
    <row r="82" spans="1:3">
      <c r="A82" s="48"/>
      <c r="B82" s="45"/>
      <c r="C82" s="46"/>
    </row>
    <row r="83" spans="1:3">
      <c r="A83" s="48"/>
      <c r="B83" s="45"/>
      <c r="C83" s="46"/>
    </row>
    <row r="84" spans="1:3">
      <c r="A84" s="48"/>
      <c r="B84" s="45"/>
      <c r="C84" s="46"/>
    </row>
    <row r="85" spans="1:3">
      <c r="A85" s="48"/>
      <c r="B85" s="45"/>
      <c r="C85" s="46"/>
    </row>
    <row r="86" spans="1:3">
      <c r="A86" s="48"/>
      <c r="B86" s="45"/>
      <c r="C86" s="46"/>
    </row>
    <row r="87" spans="1:3">
      <c r="A87" s="48"/>
      <c r="B87" s="45"/>
      <c r="C87" s="46"/>
    </row>
    <row r="88" spans="1:3">
      <c r="A88" s="48"/>
      <c r="B88" s="45"/>
      <c r="C88" s="46"/>
    </row>
    <row r="89" spans="1:3">
      <c r="A89" s="48"/>
      <c r="B89" s="45"/>
      <c r="C89" s="46"/>
    </row>
    <row r="90" spans="1:3">
      <c r="A90" s="48"/>
      <c r="B90" s="45"/>
      <c r="C90" s="46"/>
    </row>
    <row r="91" spans="1:3">
      <c r="A91" s="48"/>
      <c r="B91" s="45"/>
      <c r="C91" s="46"/>
    </row>
    <row r="92" spans="1:3">
      <c r="A92" s="48"/>
      <c r="B92" s="45"/>
      <c r="C92" s="46"/>
    </row>
    <row r="93" spans="1:3">
      <c r="A93" s="48"/>
      <c r="B93" s="45"/>
      <c r="C93" s="46"/>
    </row>
    <row r="94" spans="1:3">
      <c r="A94" s="48"/>
      <c r="B94" s="45"/>
      <c r="C94" s="46"/>
    </row>
    <row r="95" spans="1:3">
      <c r="A95" s="48"/>
      <c r="B95" s="45"/>
      <c r="C95" s="46"/>
    </row>
    <row r="96" spans="1:3">
      <c r="A96" s="48"/>
      <c r="B96" s="45"/>
      <c r="C96" s="46"/>
    </row>
  </sheetData>
  <mergeCells count="14">
    <mergeCell ref="J3:J4"/>
    <mergeCell ref="A13:C13"/>
    <mergeCell ref="F14:G14"/>
    <mergeCell ref="C1:F1"/>
    <mergeCell ref="G1:I1"/>
    <mergeCell ref="A3:C3"/>
    <mergeCell ref="E3:I3"/>
    <mergeCell ref="A4:C11"/>
    <mergeCell ref="A38:C38"/>
    <mergeCell ref="E38:I38"/>
    <mergeCell ref="A20:C20"/>
    <mergeCell ref="A28:C28"/>
    <mergeCell ref="F35:G35"/>
    <mergeCell ref="E36:G36"/>
  </mergeCells>
  <phoneticPr fontId="6" type="noConversion"/>
  <conditionalFormatting sqref="I5:I35">
    <cfRule type="cellIs" dxfId="17" priority="3" operator="greaterThan">
      <formula>0.9</formula>
    </cfRule>
  </conditionalFormatting>
  <conditionalFormatting sqref="J5:J35">
    <cfRule type="cellIs" dxfId="16" priority="2" operator="lessThan">
      <formula>0</formula>
    </cfRule>
  </conditionalFormatting>
  <conditionalFormatting sqref="J36">
    <cfRule type="cellIs" dxfId="15" priority="1" operator="lessThan">
      <formula>0</formula>
    </cfRule>
  </conditionalFormatting>
  <dataValidations count="1">
    <dataValidation type="list" allowBlank="1" showInputMessage="1" showErrorMessage="1" sqref="R4:R68" xr:uid="{301EE460-E40F-456E-80E5-D826BEBC86F4}">
      <formula1>$A$29:$A$35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&amp;C&amp;G</oddHeader>
  </headerFooter>
  <colBreaks count="1" manualBreakCount="1">
    <brk id="10" max="1048575" man="1"/>
  </colBreaks>
  <drawing r:id="rId2"/>
</worksheet>
</file>

<file path=docMetadata/LabelInfo.xml><?xml version="1.0" encoding="utf-8"?>
<clbl:labelList xmlns:clbl="http://schemas.microsoft.com/office/2020/mipLabelMetadata">
  <clbl:label id="{55746f57-604a-4b1d-8689-42b09f2bd39e}" enabled="1" method="Privileged" siteId="{7199116b-1fc4-4d51-aa19-015bbc6c37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 지정된 범위</vt:lpstr>
      </vt:variant>
      <vt:variant>
        <vt:i4>13</vt:i4>
      </vt:variant>
    </vt:vector>
  </HeadingPairs>
  <TitlesOfParts>
    <vt:vector size="27" baseType="lpstr">
      <vt:lpstr>자산</vt:lpstr>
      <vt:lpstr>현금흐름</vt:lpstr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'10월'!Print_Area</vt:lpstr>
      <vt:lpstr>'11월'!Print_Area</vt:lpstr>
      <vt:lpstr>'12월'!Print_Area</vt:lpstr>
      <vt:lpstr>'1월'!Print_Area</vt:lpstr>
      <vt:lpstr>'2월'!Print_Area</vt:lpstr>
      <vt:lpstr>'3월'!Print_Area</vt:lpstr>
      <vt:lpstr>'4월'!Print_Area</vt:lpstr>
      <vt:lpstr>'5월'!Print_Area</vt:lpstr>
      <vt:lpstr>'6월'!Print_Area</vt:lpstr>
      <vt:lpstr>'7월'!Print_Area</vt:lpstr>
      <vt:lpstr>'8월'!Print_Area</vt:lpstr>
      <vt:lpstr>'9월'!Print_Area</vt:lpstr>
      <vt:lpstr>현금흐름!Print_Area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2014-11-26T06:04:39Z</cp:lastPrinted>
  <dcterms:created xsi:type="dcterms:W3CDTF">2011-06-29T02:01:35Z</dcterms:created>
  <dcterms:modified xsi:type="dcterms:W3CDTF">2024-03-19T08:30:23Z</dcterms:modified>
</cp:coreProperties>
</file>